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1" yWindow="598" windowWidth="24746" windowHeight="11387" tabRatio="930"/>
  </bookViews>
  <sheets>
    <sheet name="Instructions" sheetId="25" r:id="rId1"/>
    <sheet name="CCHS Alcohol Proportions" sheetId="68" r:id="rId2"/>
    <sheet name="MOUTH CA" sheetId="12" r:id="rId3"/>
    <sheet name="ESOPHAGEAL" sheetId="27" r:id="rId4"/>
    <sheet name="LIVER CA" sheetId="28" r:id="rId5"/>
    <sheet name="LARYNGEAL CA" sheetId="29" r:id="rId6"/>
    <sheet name="BREAST CA" sheetId="26" r:id="rId7"/>
    <sheet name="OTHER CA" sheetId="30" r:id="rId8"/>
    <sheet name="HYPERTENSIVE" sheetId="33" r:id="rId9"/>
    <sheet name="CARDIAC ARRHYTHMIAS" sheetId="35" r:id="rId10"/>
    <sheet name="ESOPHAGEAL VARICES" sheetId="41" r:id="rId11"/>
    <sheet name="CIRRHOSIS" sheetId="42" r:id="rId12"/>
    <sheet name="PANCREATITIS" sheetId="44" r:id="rId13"/>
    <sheet name="EPILEPSY" sheetId="32" r:id="rId14"/>
    <sheet name="PSORIASIS" sheetId="45" r:id="rId15"/>
    <sheet name="DEPRESSION" sheetId="66" r:id="rId16"/>
    <sheet name="100% AAF Diseases" sheetId="65" r:id="rId17"/>
    <sheet name="IHD" sheetId="34" r:id="rId18"/>
    <sheet name="STROKE" sheetId="36" r:id="rId19"/>
    <sheet name="ISCHEMIC STROKE" sheetId="39" r:id="rId20"/>
    <sheet name="HEMORRHAGIC STROKE" sheetId="40" r:id="rId21"/>
    <sheet name="CHOLELITHIASIS" sheetId="43" r:id="rId22"/>
    <sheet name="DIABETES" sheetId="31" r:id="rId23"/>
    <sheet name="MVCs" sheetId="47" r:id="rId24"/>
    <sheet name="POISONING" sheetId="48" r:id="rId25"/>
    <sheet name="FALLS" sheetId="49" r:id="rId26"/>
    <sheet name="DROWNING" sheetId="51" r:id="rId27"/>
    <sheet name="FIRES" sheetId="50" r:id="rId28"/>
    <sheet name="OTHERUNINT" sheetId="52" r:id="rId29"/>
    <sheet name="SELFINFLICT" sheetId="53" r:id="rId30"/>
    <sheet name="HOMICIDE" sheetId="54" r:id="rId31"/>
    <sheet name="OTHERINT" sheetId="55" r:id="rId32"/>
    <sheet name="100% AAF Injuries" sheetId="61" r:id="rId33"/>
    <sheet name="TOTAL" sheetId="64" r:id="rId34"/>
    <sheet name="Figures" sheetId="67" r:id="rId35"/>
  </sheets>
  <calcPr calcId="125725"/>
</workbook>
</file>

<file path=xl/calcChain.xml><?xml version="1.0" encoding="utf-8"?>
<calcChain xmlns="http://schemas.openxmlformats.org/spreadsheetml/2006/main">
  <c r="Z29" i="67"/>
  <c r="AA29"/>
  <c r="AB29"/>
  <c r="Z30"/>
  <c r="AA30"/>
  <c r="AB30"/>
  <c r="Z31"/>
  <c r="AA31"/>
  <c r="AB31"/>
  <c r="M10" i="12"/>
  <c r="D58" i="64"/>
  <c r="E58"/>
  <c r="F58"/>
  <c r="D55"/>
  <c r="E55"/>
  <c r="F55"/>
  <c r="D47"/>
  <c r="E47"/>
  <c r="F47"/>
  <c r="H17" i="12"/>
  <c r="G17"/>
  <c r="H17" i="27"/>
  <c r="G17"/>
  <c r="H17" i="28"/>
  <c r="G17"/>
  <c r="H17" i="29"/>
  <c r="G17"/>
  <c r="H18" i="26"/>
  <c r="G18"/>
  <c r="H17" i="30"/>
  <c r="G17"/>
  <c r="H17" i="33"/>
  <c r="G17"/>
  <c r="H17" i="35"/>
  <c r="G17"/>
  <c r="H17" i="41"/>
  <c r="G17"/>
  <c r="H17" i="42"/>
  <c r="G17"/>
  <c r="H17" i="44"/>
  <c r="G17"/>
  <c r="H17" i="32"/>
  <c r="G17"/>
  <c r="H17" i="45"/>
  <c r="G17"/>
  <c r="H17" i="34"/>
  <c r="G17"/>
  <c r="H17" i="36"/>
  <c r="G17"/>
  <c r="H17" i="39"/>
  <c r="G17"/>
  <c r="H17" i="40"/>
  <c r="G17"/>
  <c r="H17" i="43"/>
  <c r="G17"/>
  <c r="H17" i="31"/>
  <c r="G17"/>
  <c r="H10"/>
  <c r="G10"/>
  <c r="H10" i="43"/>
  <c r="G10"/>
  <c r="H10" i="40"/>
  <c r="G10"/>
  <c r="H10" i="39"/>
  <c r="G10"/>
  <c r="H10" i="36"/>
  <c r="G10"/>
  <c r="H10" i="34"/>
  <c r="G10"/>
  <c r="H10" i="45"/>
  <c r="G10"/>
  <c r="H10" i="32"/>
  <c r="G10"/>
  <c r="H10" i="44"/>
  <c r="G10"/>
  <c r="H10" i="42"/>
  <c r="G10"/>
  <c r="H10" i="41"/>
  <c r="G10"/>
  <c r="H10" i="35"/>
  <c r="G10"/>
  <c r="H10" i="33"/>
  <c r="G10"/>
  <c r="H10" i="30"/>
  <c r="G10"/>
  <c r="H11" i="26"/>
  <c r="G11"/>
  <c r="H10" i="29"/>
  <c r="G10"/>
  <c r="H10" i="28"/>
  <c r="G10"/>
  <c r="H10" i="27"/>
  <c r="G10"/>
  <c r="E6" i="12" l="1"/>
  <c r="E7"/>
  <c r="G10" s="1"/>
  <c r="E8"/>
  <c r="E9"/>
  <c r="F12" i="61"/>
  <c r="F11"/>
  <c r="F10"/>
  <c r="F15" i="52"/>
  <c r="F16"/>
  <c r="F17"/>
  <c r="F18"/>
  <c r="F19"/>
  <c r="F8"/>
  <c r="F9"/>
  <c r="F10"/>
  <c r="F11"/>
  <c r="F12"/>
  <c r="H10" i="12" l="1"/>
  <c r="E14" i="26"/>
  <c r="K19" i="45" l="1"/>
  <c r="K19" i="12" l="1"/>
  <c r="E42" i="64" l="1"/>
  <c r="H42" s="1"/>
  <c r="F42"/>
  <c r="I42" s="1"/>
  <c r="D42"/>
  <c r="G42" s="1"/>
  <c r="H2"/>
  <c r="J17" i="66"/>
  <c r="J18"/>
  <c r="J19"/>
  <c r="J16"/>
  <c r="F19" i="55"/>
  <c r="J20" i="66" l="1"/>
  <c r="E15" i="26"/>
  <c r="E16"/>
  <c r="E17"/>
  <c r="E8"/>
  <c r="E9"/>
  <c r="E10"/>
  <c r="E7"/>
  <c r="E16" i="12"/>
  <c r="E15"/>
  <c r="E14"/>
  <c r="E13"/>
  <c r="AB5" i="67"/>
  <c r="AB6"/>
  <c r="AB7"/>
  <c r="AB8"/>
  <c r="AB9"/>
  <c r="AB10"/>
  <c r="AB11"/>
  <c r="AB12"/>
  <c r="AB13"/>
  <c r="AB14"/>
  <c r="AB15" l="1"/>
  <c r="E7" i="31"/>
  <c r="E7" i="44"/>
  <c r="E8" i="39"/>
  <c r="E8" i="44"/>
  <c r="E13" i="31"/>
  <c r="E13" i="44"/>
  <c r="E15" i="40"/>
  <c r="E15" i="44"/>
  <c r="E6" i="31"/>
  <c r="E6" i="44"/>
  <c r="E9" i="31"/>
  <c r="E9" i="44"/>
  <c r="E14" i="43"/>
  <c r="E14" i="44"/>
  <c r="E16" i="39"/>
  <c r="E16" i="44"/>
  <c r="E16" i="27"/>
  <c r="E15" i="35"/>
  <c r="E15" i="32"/>
  <c r="E8" i="27"/>
  <c r="E8" i="29"/>
  <c r="E14"/>
  <c r="E14" i="41"/>
  <c r="E14" i="45"/>
  <c r="E15" i="27"/>
  <c r="E15" i="30"/>
  <c r="E15" i="42"/>
  <c r="E15" i="34"/>
  <c r="E15" i="28"/>
  <c r="E14" i="33"/>
  <c r="E8" i="41"/>
  <c r="E8" i="43"/>
  <c r="E8" i="45"/>
  <c r="E8" i="28"/>
  <c r="E7" i="29"/>
  <c r="E8" i="30"/>
  <c r="E7" i="41"/>
  <c r="E8" i="42"/>
  <c r="E7" i="45"/>
  <c r="E8" i="34"/>
  <c r="E8" i="40"/>
  <c r="E7" i="28"/>
  <c r="E7" i="35"/>
  <c r="E7" i="32"/>
  <c r="E7" i="27"/>
  <c r="E7" i="33"/>
  <c r="E8" i="35"/>
  <c r="E8" i="32"/>
  <c r="E8" i="36"/>
  <c r="E8" i="31"/>
  <c r="E7" i="30"/>
  <c r="E8" i="33"/>
  <c r="E7" i="42"/>
  <c r="E7" i="34"/>
  <c r="E16" i="28"/>
  <c r="E15" i="29"/>
  <c r="E16" i="30"/>
  <c r="E15" i="33"/>
  <c r="E16" i="35"/>
  <c r="E15" i="41"/>
  <c r="E16" i="42"/>
  <c r="E16" i="32"/>
  <c r="E15" i="45"/>
  <c r="E16" i="34"/>
  <c r="E14" i="39"/>
  <c r="E16" i="43"/>
  <c r="E15" i="39"/>
  <c r="E15" i="36"/>
  <c r="E15" i="31"/>
  <c r="E13" i="27"/>
  <c r="E13" i="29"/>
  <c r="E13" i="33"/>
  <c r="E13" i="41"/>
  <c r="E13" i="45"/>
  <c r="E14" i="36"/>
  <c r="E13" i="39"/>
  <c r="E16" i="40"/>
  <c r="E15" i="43"/>
  <c r="E14" i="31"/>
  <c r="E13" i="40"/>
  <c r="E13" i="28"/>
  <c r="E13" i="30"/>
  <c r="E13" i="35"/>
  <c r="E13" i="42"/>
  <c r="E13" i="32"/>
  <c r="E13" i="34"/>
  <c r="E16" i="36"/>
  <c r="E14" i="40"/>
  <c r="E13" i="43"/>
  <c r="E16" i="31"/>
  <c r="E14" i="27"/>
  <c r="E14" i="28"/>
  <c r="E16" i="29"/>
  <c r="E14" i="30"/>
  <c r="E16" i="33"/>
  <c r="E14" i="35"/>
  <c r="E16" i="41"/>
  <c r="E14" i="42"/>
  <c r="E14" i="32"/>
  <c r="E16" i="45"/>
  <c r="E14" i="34"/>
  <c r="E13" i="36"/>
  <c r="E9" i="27"/>
  <c r="E7" i="36"/>
  <c r="E7" i="39"/>
  <c r="E7" i="40"/>
  <c r="E7" i="43"/>
  <c r="E9" i="28"/>
  <c r="E9" i="29"/>
  <c r="E9" i="30"/>
  <c r="E9" i="33"/>
  <c r="E9" i="35"/>
  <c r="E9" i="41"/>
  <c r="E9" i="42"/>
  <c r="E9" i="32"/>
  <c r="E9" i="45"/>
  <c r="E9" i="34"/>
  <c r="E9" i="36"/>
  <c r="E9" i="39"/>
  <c r="E9" i="40"/>
  <c r="E9" i="43"/>
  <c r="E6" i="27"/>
  <c r="E6" i="28"/>
  <c r="E6" i="29"/>
  <c r="E6" i="30"/>
  <c r="E6" i="33"/>
  <c r="E6" i="35"/>
  <c r="E6" i="41"/>
  <c r="E6" i="42"/>
  <c r="E6" i="32"/>
  <c r="E6" i="45"/>
  <c r="E6" i="34"/>
  <c r="E6" i="36"/>
  <c r="E6" i="39"/>
  <c r="E6" i="40"/>
  <c r="E6" i="43"/>
  <c r="AC13" i="67"/>
  <c r="AC11"/>
  <c r="AC9"/>
  <c r="AC7"/>
  <c r="AC5"/>
  <c r="AC14"/>
  <c r="AC12"/>
  <c r="AC10"/>
  <c r="AC8"/>
  <c r="AC6"/>
  <c r="D38" i="64"/>
  <c r="E38"/>
  <c r="F38"/>
  <c r="D30"/>
  <c r="E30"/>
  <c r="F30"/>
  <c r="D24"/>
  <c r="E24"/>
  <c r="F24"/>
  <c r="D22"/>
  <c r="E22"/>
  <c r="F22"/>
  <c r="F22" i="66"/>
  <c r="D20"/>
  <c r="D13"/>
  <c r="D24" i="67" l="1"/>
  <c r="I24" i="64"/>
  <c r="C29" i="67"/>
  <c r="H30" i="64"/>
  <c r="B37" i="67"/>
  <c r="G38" i="64"/>
  <c r="D22" i="67"/>
  <c r="I22" i="64"/>
  <c r="C24" i="67"/>
  <c r="H24" i="64"/>
  <c r="B29" i="67"/>
  <c r="G30" i="64"/>
  <c r="C22" i="67"/>
  <c r="H22" i="64"/>
  <c r="B24" i="67"/>
  <c r="G24" i="64"/>
  <c r="D37" i="67"/>
  <c r="I38" i="64"/>
  <c r="B22" i="67"/>
  <c r="G22" i="64"/>
  <c r="D29" i="67"/>
  <c r="I30" i="64"/>
  <c r="C37" i="67"/>
  <c r="H38" i="64"/>
  <c r="D58" i="67"/>
  <c r="I58" i="64"/>
  <c r="C58" i="67"/>
  <c r="H58" i="64"/>
  <c r="B58" i="67"/>
  <c r="G58" i="64"/>
  <c r="D55" i="67"/>
  <c r="I55" i="64"/>
  <c r="C55" i="67"/>
  <c r="H55" i="64"/>
  <c r="B55" i="67"/>
  <c r="G55" i="64"/>
  <c r="D47" i="67"/>
  <c r="I47" i="64"/>
  <c r="B47" i="67"/>
  <c r="G47" i="64"/>
  <c r="C47" i="67"/>
  <c r="H47" i="64"/>
  <c r="D21" l="1"/>
  <c r="J22" i="66"/>
  <c r="H22"/>
  <c r="E21" i="64"/>
  <c r="F21" l="1"/>
  <c r="D21" i="67" s="1"/>
  <c r="C21"/>
  <c r="H21" i="64"/>
  <c r="B21" i="67"/>
  <c r="G21" i="64"/>
  <c r="L22" i="66"/>
  <c r="J21" i="64" s="1"/>
  <c r="I21" l="1"/>
  <c r="E20" l="1"/>
  <c r="C20" i="67" s="1"/>
  <c r="D20" i="64"/>
  <c r="G20" s="1"/>
  <c r="E19"/>
  <c r="H19" s="1"/>
  <c r="D19"/>
  <c r="B19" i="67" s="1"/>
  <c r="F19" i="64"/>
  <c r="I19" s="1"/>
  <c r="F20"/>
  <c r="I20" s="1"/>
  <c r="F18"/>
  <c r="D18" i="67" s="1"/>
  <c r="E18" i="64"/>
  <c r="C18" i="67" s="1"/>
  <c r="D18" i="64"/>
  <c r="B18" i="67" s="1"/>
  <c r="B20"/>
  <c r="H20" i="64"/>
  <c r="D19" i="67"/>
  <c r="S17" i="52"/>
  <c r="S16"/>
  <c r="S15"/>
  <c r="S14"/>
  <c r="S9"/>
  <c r="S10"/>
  <c r="S11"/>
  <c r="S8"/>
  <c r="D20" i="67" l="1"/>
  <c r="H18" i="64"/>
  <c r="G18"/>
  <c r="C19" i="67"/>
  <c r="I18" i="64"/>
  <c r="G19"/>
  <c r="S18" i="52"/>
  <c r="S12"/>
  <c r="H8" i="48" l="1"/>
  <c r="H9"/>
  <c r="H10"/>
  <c r="H11"/>
  <c r="H15"/>
  <c r="H16"/>
  <c r="H17"/>
  <c r="H18"/>
  <c r="H8" i="47"/>
  <c r="H9"/>
  <c r="H10"/>
  <c r="H11"/>
  <c r="H15"/>
  <c r="H16"/>
  <c r="H17"/>
  <c r="H18"/>
  <c r="H8" i="49"/>
  <c r="H9"/>
  <c r="H10"/>
  <c r="H11"/>
  <c r="H15"/>
  <c r="H16"/>
  <c r="H17"/>
  <c r="H18"/>
  <c r="H19" s="1"/>
  <c r="H9" i="50"/>
  <c r="H13"/>
  <c r="F15"/>
  <c r="H8" i="51"/>
  <c r="H9"/>
  <c r="H10"/>
  <c r="H11"/>
  <c r="H15"/>
  <c r="H16"/>
  <c r="H17"/>
  <c r="H18"/>
  <c r="H8" i="52"/>
  <c r="H9"/>
  <c r="H10"/>
  <c r="H11"/>
  <c r="H15"/>
  <c r="H16"/>
  <c r="H17"/>
  <c r="H18"/>
  <c r="F21"/>
  <c r="H8" i="53"/>
  <c r="H9"/>
  <c r="H10"/>
  <c r="H11"/>
  <c r="H15"/>
  <c r="H16"/>
  <c r="H17"/>
  <c r="H18"/>
  <c r="F21"/>
  <c r="H8" i="54"/>
  <c r="H9"/>
  <c r="H10"/>
  <c r="H11"/>
  <c r="H15"/>
  <c r="H16"/>
  <c r="H17"/>
  <c r="H18"/>
  <c r="F21"/>
  <c r="H8" i="55"/>
  <c r="H9"/>
  <c r="H10"/>
  <c r="H11"/>
  <c r="H15"/>
  <c r="H16"/>
  <c r="H17"/>
  <c r="H18"/>
  <c r="F21"/>
  <c r="K19" i="41"/>
  <c r="G6" i="45"/>
  <c r="H6"/>
  <c r="G7"/>
  <c r="H7"/>
  <c r="G8"/>
  <c r="H8"/>
  <c r="G9"/>
  <c r="H9"/>
  <c r="G13"/>
  <c r="H13"/>
  <c r="I13" s="1"/>
  <c r="G14"/>
  <c r="H14"/>
  <c r="G15"/>
  <c r="H15"/>
  <c r="G16"/>
  <c r="H16"/>
  <c r="I17"/>
  <c r="M17" s="1"/>
  <c r="G17" i="26"/>
  <c r="H17"/>
  <c r="G9"/>
  <c r="H9"/>
  <c r="G10"/>
  <c r="H10"/>
  <c r="G7" i="44"/>
  <c r="G6"/>
  <c r="K19" i="26"/>
  <c r="H6" i="44"/>
  <c r="H7"/>
  <c r="G8"/>
  <c r="H8"/>
  <c r="G9"/>
  <c r="H9"/>
  <c r="G13"/>
  <c r="H13"/>
  <c r="G14"/>
  <c r="H14"/>
  <c r="G15"/>
  <c r="H15"/>
  <c r="G16"/>
  <c r="H16"/>
  <c r="K19"/>
  <c r="G6" i="43"/>
  <c r="H6"/>
  <c r="G7"/>
  <c r="H7"/>
  <c r="G8"/>
  <c r="H8"/>
  <c r="G9"/>
  <c r="H9"/>
  <c r="G13"/>
  <c r="H13"/>
  <c r="G14"/>
  <c r="H14"/>
  <c r="G15"/>
  <c r="H15"/>
  <c r="G16"/>
  <c r="H16"/>
  <c r="K19"/>
  <c r="G6" i="42"/>
  <c r="H6"/>
  <c r="G7"/>
  <c r="H7"/>
  <c r="G8"/>
  <c r="H8"/>
  <c r="G9"/>
  <c r="H9"/>
  <c r="G13"/>
  <c r="H13"/>
  <c r="G14"/>
  <c r="H14"/>
  <c r="G15"/>
  <c r="H15"/>
  <c r="G16"/>
  <c r="H16"/>
  <c r="K19"/>
  <c r="G6" i="41"/>
  <c r="H6"/>
  <c r="G7"/>
  <c r="H7"/>
  <c r="G8"/>
  <c r="H8"/>
  <c r="G9"/>
  <c r="H9"/>
  <c r="G13"/>
  <c r="H13"/>
  <c r="G14"/>
  <c r="H14"/>
  <c r="G15"/>
  <c r="H15"/>
  <c r="G16"/>
  <c r="H16"/>
  <c r="G6" i="40"/>
  <c r="H6"/>
  <c r="G7"/>
  <c r="H7"/>
  <c r="G8"/>
  <c r="H8"/>
  <c r="G9"/>
  <c r="H9"/>
  <c r="G13"/>
  <c r="H13"/>
  <c r="G14"/>
  <c r="H14"/>
  <c r="G15"/>
  <c r="H15"/>
  <c r="G16"/>
  <c r="H16"/>
  <c r="K19"/>
  <c r="G6" i="39"/>
  <c r="H6"/>
  <c r="G7"/>
  <c r="H7"/>
  <c r="G8"/>
  <c r="H8"/>
  <c r="G9"/>
  <c r="H9"/>
  <c r="G13"/>
  <c r="H13"/>
  <c r="G14"/>
  <c r="H14"/>
  <c r="G15"/>
  <c r="H15"/>
  <c r="G16"/>
  <c r="H16"/>
  <c r="K19"/>
  <c r="G6" i="36"/>
  <c r="H6"/>
  <c r="G7"/>
  <c r="H7"/>
  <c r="G8"/>
  <c r="H8"/>
  <c r="G9"/>
  <c r="H9"/>
  <c r="G13"/>
  <c r="H13"/>
  <c r="G14"/>
  <c r="H14"/>
  <c r="G15"/>
  <c r="H15"/>
  <c r="G16"/>
  <c r="H16"/>
  <c r="K19"/>
  <c r="G6" i="35"/>
  <c r="H6"/>
  <c r="G7"/>
  <c r="H7"/>
  <c r="G8"/>
  <c r="H8"/>
  <c r="G9"/>
  <c r="H9"/>
  <c r="G13"/>
  <c r="H13"/>
  <c r="G14"/>
  <c r="H14"/>
  <c r="G15"/>
  <c r="H15"/>
  <c r="G16"/>
  <c r="H16"/>
  <c r="K19"/>
  <c r="G6" i="34"/>
  <c r="H6"/>
  <c r="G7"/>
  <c r="H7"/>
  <c r="G8"/>
  <c r="H8"/>
  <c r="G9"/>
  <c r="H9"/>
  <c r="G13"/>
  <c r="H13"/>
  <c r="G14"/>
  <c r="H14"/>
  <c r="G15"/>
  <c r="H15"/>
  <c r="G16"/>
  <c r="H16"/>
  <c r="K19"/>
  <c r="G6" i="33"/>
  <c r="H6"/>
  <c r="G7"/>
  <c r="H7"/>
  <c r="G8"/>
  <c r="H8"/>
  <c r="G9"/>
  <c r="H9"/>
  <c r="G13"/>
  <c r="H13"/>
  <c r="G14"/>
  <c r="H14"/>
  <c r="G15"/>
  <c r="H15"/>
  <c r="G16"/>
  <c r="H16"/>
  <c r="K19"/>
  <c r="G6" i="32"/>
  <c r="H6"/>
  <c r="G7"/>
  <c r="H7"/>
  <c r="G8"/>
  <c r="H8"/>
  <c r="G9"/>
  <c r="H9"/>
  <c r="G13"/>
  <c r="H13"/>
  <c r="G14"/>
  <c r="H14"/>
  <c r="G15"/>
  <c r="H15"/>
  <c r="G16"/>
  <c r="H16"/>
  <c r="K19"/>
  <c r="G6" i="31"/>
  <c r="H6"/>
  <c r="G7"/>
  <c r="H7"/>
  <c r="G8"/>
  <c r="H8"/>
  <c r="G9"/>
  <c r="H9"/>
  <c r="G13"/>
  <c r="H13"/>
  <c r="G14"/>
  <c r="H14"/>
  <c r="G15"/>
  <c r="H15"/>
  <c r="G16"/>
  <c r="H16"/>
  <c r="K19"/>
  <c r="G6" i="30"/>
  <c r="H6"/>
  <c r="G7"/>
  <c r="H7"/>
  <c r="G8"/>
  <c r="H8"/>
  <c r="G9"/>
  <c r="H9"/>
  <c r="G13"/>
  <c r="H13"/>
  <c r="G14"/>
  <c r="H14"/>
  <c r="G15"/>
  <c r="H15"/>
  <c r="G16"/>
  <c r="H16"/>
  <c r="K19"/>
  <c r="G6" i="29"/>
  <c r="H6"/>
  <c r="G7"/>
  <c r="H7"/>
  <c r="G8"/>
  <c r="H8"/>
  <c r="G9"/>
  <c r="H9"/>
  <c r="G13"/>
  <c r="H13"/>
  <c r="G14"/>
  <c r="H14"/>
  <c r="G15"/>
  <c r="H15"/>
  <c r="G16"/>
  <c r="H16"/>
  <c r="K19"/>
  <c r="G6" i="28"/>
  <c r="H6"/>
  <c r="G7"/>
  <c r="H7"/>
  <c r="G8"/>
  <c r="H8"/>
  <c r="G9"/>
  <c r="H9"/>
  <c r="G13"/>
  <c r="H13"/>
  <c r="G14"/>
  <c r="H14"/>
  <c r="G15"/>
  <c r="H15"/>
  <c r="G16"/>
  <c r="H16"/>
  <c r="K19"/>
  <c r="G6" i="27"/>
  <c r="H6"/>
  <c r="G7"/>
  <c r="H7"/>
  <c r="G8"/>
  <c r="H8"/>
  <c r="G9"/>
  <c r="H9"/>
  <c r="G13"/>
  <c r="H13"/>
  <c r="G14"/>
  <c r="H14"/>
  <c r="G15"/>
  <c r="H15"/>
  <c r="G16"/>
  <c r="H16"/>
  <c r="K19"/>
  <c r="H16" i="12"/>
  <c r="G16"/>
  <c r="G9"/>
  <c r="H9"/>
  <c r="G7" i="26"/>
  <c r="H7"/>
  <c r="G8"/>
  <c r="H8"/>
  <c r="G14"/>
  <c r="H14"/>
  <c r="G15"/>
  <c r="H15"/>
  <c r="G16"/>
  <c r="H16"/>
  <c r="G14" i="12"/>
  <c r="H14"/>
  <c r="G7"/>
  <c r="H7"/>
  <c r="G13"/>
  <c r="H13"/>
  <c r="G6"/>
  <c r="H6"/>
  <c r="G8"/>
  <c r="H8"/>
  <c r="G15"/>
  <c r="H15"/>
  <c r="I17" i="42" l="1"/>
  <c r="M17" s="1"/>
  <c r="I8" i="44"/>
  <c r="I6" i="33"/>
  <c r="I16" i="27"/>
  <c r="I8"/>
  <c r="I15" i="29"/>
  <c r="I9"/>
  <c r="I14" i="42"/>
  <c r="I13"/>
  <c r="I15" i="44"/>
  <c r="I9"/>
  <c r="E39" i="64"/>
  <c r="H39" s="1"/>
  <c r="H12" i="54"/>
  <c r="Z27" i="67" s="1"/>
  <c r="I6" i="28"/>
  <c r="I7" i="30"/>
  <c r="I10" i="36"/>
  <c r="M10" s="1"/>
  <c r="I6"/>
  <c r="I6" i="41"/>
  <c r="I9" i="36"/>
  <c r="I16" i="40"/>
  <c r="I16" i="39"/>
  <c r="I16" i="31"/>
  <c r="I17" i="36"/>
  <c r="M17" s="1"/>
  <c r="I15" i="43"/>
  <c r="I6" i="35"/>
  <c r="I7" i="39"/>
  <c r="I10" i="34"/>
  <c r="M10" s="1"/>
  <c r="I6"/>
  <c r="I10" i="40"/>
  <c r="M10" s="1"/>
  <c r="D33" i="64" s="1"/>
  <c r="G33" s="1"/>
  <c r="I6" i="40"/>
  <c r="I8" i="41"/>
  <c r="I7" i="43"/>
  <c r="I9" i="34"/>
  <c r="I7"/>
  <c r="I7" i="35"/>
  <c r="I9" i="40"/>
  <c r="I14" i="28"/>
  <c r="I17" i="30"/>
  <c r="M17" s="1"/>
  <c r="I15"/>
  <c r="I13"/>
  <c r="I16" i="35"/>
  <c r="I15" i="39"/>
  <c r="I16" i="29"/>
  <c r="I14"/>
  <c r="I13" i="31"/>
  <c r="I16" i="33"/>
  <c r="I17" i="35"/>
  <c r="M17" s="1"/>
  <c r="I16" i="36"/>
  <c r="I15" i="26"/>
  <c r="I17"/>
  <c r="I18"/>
  <c r="M18" s="1"/>
  <c r="I9"/>
  <c r="I17" i="28"/>
  <c r="M17" s="1"/>
  <c r="I17" i="41"/>
  <c r="M17" s="1"/>
  <c r="E35" i="64" s="1"/>
  <c r="H35" s="1"/>
  <c r="I15" i="33"/>
  <c r="I13"/>
  <c r="I17" i="40"/>
  <c r="M17" s="1"/>
  <c r="E33" i="64" s="1"/>
  <c r="H33" s="1"/>
  <c r="I14" i="43"/>
  <c r="I6" i="27"/>
  <c r="I9" i="32"/>
  <c r="I9" i="45"/>
  <c r="I10" i="31"/>
  <c r="M10" s="1"/>
  <c r="I6"/>
  <c r="I10" i="32"/>
  <c r="M10" s="1"/>
  <c r="I6"/>
  <c r="I9" i="43"/>
  <c r="I10" i="45"/>
  <c r="M10" s="1"/>
  <c r="B15" i="67" s="1"/>
  <c r="I6" i="45"/>
  <c r="I7" i="12"/>
  <c r="I9" i="28"/>
  <c r="I10" i="30"/>
  <c r="M10" s="1"/>
  <c r="I8"/>
  <c r="I7" i="31"/>
  <c r="I9" i="39"/>
  <c r="I10" i="42"/>
  <c r="M10" s="1"/>
  <c r="H19" i="54"/>
  <c r="H19" i="53"/>
  <c r="E54" i="64" s="1"/>
  <c r="H54" s="1"/>
  <c r="H12" i="53"/>
  <c r="Z26" i="67" s="1"/>
  <c r="H15" i="50"/>
  <c r="AB24" i="67" s="1"/>
  <c r="H19" i="51"/>
  <c r="AA23" i="67" s="1"/>
  <c r="H12" i="48"/>
  <c r="Z21" i="67" s="1"/>
  <c r="F21" i="47"/>
  <c r="I16" i="26"/>
  <c r="I14"/>
  <c r="I10"/>
  <c r="I7"/>
  <c r="I14" i="31"/>
  <c r="I17"/>
  <c r="M17" s="1"/>
  <c r="I8"/>
  <c r="I16" i="43"/>
  <c r="I8"/>
  <c r="I7" i="40"/>
  <c r="I14"/>
  <c r="I13"/>
  <c r="I8" i="39"/>
  <c r="I14"/>
  <c r="I14" i="36"/>
  <c r="I13"/>
  <c r="I7"/>
  <c r="I14" i="34"/>
  <c r="I17"/>
  <c r="M17" s="1"/>
  <c r="I13"/>
  <c r="I16"/>
  <c r="I16" i="45"/>
  <c r="I14"/>
  <c r="I14" i="32"/>
  <c r="I17"/>
  <c r="M17" s="1"/>
  <c r="I13"/>
  <c r="I16"/>
  <c r="I7"/>
  <c r="I17" i="44"/>
  <c r="M17" s="1"/>
  <c r="I13"/>
  <c r="I14"/>
  <c r="I10"/>
  <c r="M10" s="1"/>
  <c r="I6" i="42"/>
  <c r="I15"/>
  <c r="I9"/>
  <c r="I8"/>
  <c r="I16" i="41"/>
  <c r="I14"/>
  <c r="I15"/>
  <c r="I9"/>
  <c r="I7"/>
  <c r="I10" i="35"/>
  <c r="M10" s="1"/>
  <c r="I8"/>
  <c r="I15"/>
  <c r="I13"/>
  <c r="I10" i="33"/>
  <c r="M10" s="1"/>
  <c r="I8"/>
  <c r="I17"/>
  <c r="M17" s="1"/>
  <c r="I7"/>
  <c r="I6" i="30"/>
  <c r="I7" i="29"/>
  <c r="I8"/>
  <c r="I15" i="28"/>
  <c r="I13"/>
  <c r="I10"/>
  <c r="M10" s="1"/>
  <c r="I8"/>
  <c r="I17" i="27"/>
  <c r="M17" s="1"/>
  <c r="I15"/>
  <c r="I10"/>
  <c r="M10" s="1"/>
  <c r="I13"/>
  <c r="I7"/>
  <c r="I15" i="12"/>
  <c r="I17"/>
  <c r="M17" s="1"/>
  <c r="I14"/>
  <c r="I10"/>
  <c r="I13"/>
  <c r="I16"/>
  <c r="I6"/>
  <c r="I9"/>
  <c r="I16" i="28"/>
  <c r="I17" i="29"/>
  <c r="M17" s="1"/>
  <c r="I10"/>
  <c r="M10" s="1"/>
  <c r="I15" i="31"/>
  <c r="I13" i="39"/>
  <c r="I6"/>
  <c r="I15" i="40"/>
  <c r="I8"/>
  <c r="I10" i="41"/>
  <c r="M10" s="1"/>
  <c r="I16" i="42"/>
  <c r="I17" i="43"/>
  <c r="M17" s="1"/>
  <c r="I10"/>
  <c r="M10" s="1"/>
  <c r="I16" i="44"/>
  <c r="I7" i="45"/>
  <c r="Z24" i="67"/>
  <c r="D49" i="64"/>
  <c r="G49" s="1"/>
  <c r="E11"/>
  <c r="H11" s="1"/>
  <c r="C15" i="67"/>
  <c r="E15" i="64"/>
  <c r="H15" s="1"/>
  <c r="AA24" i="67"/>
  <c r="E49" i="64"/>
  <c r="H49" s="1"/>
  <c r="I8" i="12"/>
  <c r="I8" i="26"/>
  <c r="I14" i="27"/>
  <c r="I9"/>
  <c r="I7" i="28"/>
  <c r="I13" i="29"/>
  <c r="I6"/>
  <c r="I9" i="31"/>
  <c r="I15" i="32"/>
  <c r="I8"/>
  <c r="I14" i="33"/>
  <c r="I9"/>
  <c r="I15" i="34"/>
  <c r="I8"/>
  <c r="I14" i="35"/>
  <c r="I9"/>
  <c r="I15" i="36"/>
  <c r="I8"/>
  <c r="I17" i="39"/>
  <c r="M17" s="1"/>
  <c r="E34" i="64" s="1"/>
  <c r="H34" s="1"/>
  <c r="I10" i="39"/>
  <c r="M10" s="1"/>
  <c r="D34" i="64" s="1"/>
  <c r="G34" s="1"/>
  <c r="I13" i="41"/>
  <c r="I7" i="42"/>
  <c r="I13" i="43"/>
  <c r="I6"/>
  <c r="I7" i="44"/>
  <c r="I6"/>
  <c r="I15" i="45"/>
  <c r="I8"/>
  <c r="E56" i="64"/>
  <c r="H56" s="1"/>
  <c r="D56"/>
  <c r="G56" s="1"/>
  <c r="I11" i="26"/>
  <c r="M11" s="1"/>
  <c r="H19" i="55"/>
  <c r="AA28" i="67" s="1"/>
  <c r="AA22"/>
  <c r="E48" i="64"/>
  <c r="H48" s="1"/>
  <c r="F21" i="49"/>
  <c r="F21" i="48"/>
  <c r="I16" i="30"/>
  <c r="I14"/>
  <c r="I9"/>
  <c r="H19" i="52"/>
  <c r="AA25" i="67" s="1"/>
  <c r="H12" i="52"/>
  <c r="Z25" i="67" s="1"/>
  <c r="H12" i="55"/>
  <c r="Z28" i="67" s="1"/>
  <c r="F21" i="51"/>
  <c r="H12"/>
  <c r="H12" i="49"/>
  <c r="H19" i="48"/>
  <c r="H19" i="47"/>
  <c r="H12"/>
  <c r="H21" i="54" l="1"/>
  <c r="J15" i="50"/>
  <c r="J49" i="64" s="1"/>
  <c r="C38" i="67"/>
  <c r="C14"/>
  <c r="D14" i="64"/>
  <c r="G14" s="1"/>
  <c r="E40"/>
  <c r="H40" s="1"/>
  <c r="D40"/>
  <c r="B39" i="67" s="1"/>
  <c r="E32" i="64"/>
  <c r="C31" i="67" s="1"/>
  <c r="D32" i="64"/>
  <c r="E29"/>
  <c r="H29" s="1"/>
  <c r="D29"/>
  <c r="G29" s="1"/>
  <c r="E23"/>
  <c r="C23" i="67" s="1"/>
  <c r="D23" i="64"/>
  <c r="D41"/>
  <c r="B40" i="67" s="1"/>
  <c r="D39" i="64"/>
  <c r="G39" s="1"/>
  <c r="D35"/>
  <c r="G35" s="1"/>
  <c r="E31"/>
  <c r="H31" s="1"/>
  <c r="D31"/>
  <c r="G31" s="1"/>
  <c r="E28"/>
  <c r="H28" s="1"/>
  <c r="D28"/>
  <c r="B27" i="67" s="1"/>
  <c r="C11"/>
  <c r="B11"/>
  <c r="B8"/>
  <c r="C7"/>
  <c r="D7" i="64"/>
  <c r="G7" s="1"/>
  <c r="C6" i="67"/>
  <c r="AB27"/>
  <c r="F56" i="64"/>
  <c r="I56" s="1"/>
  <c r="AA27" i="67"/>
  <c r="B14"/>
  <c r="B32"/>
  <c r="H32" i="64"/>
  <c r="M19" i="41"/>
  <c r="B30" i="67"/>
  <c r="C34"/>
  <c r="M19" i="36"/>
  <c r="F32" i="64" s="1"/>
  <c r="M19" i="28"/>
  <c r="M19" i="31"/>
  <c r="C32" i="67"/>
  <c r="E8" i="64"/>
  <c r="H8" s="1"/>
  <c r="E14"/>
  <c r="H14" s="1"/>
  <c r="C8" i="67"/>
  <c r="M19" i="40"/>
  <c r="O19" s="1"/>
  <c r="J33" i="64" s="1"/>
  <c r="M19" i="26"/>
  <c r="M19" i="34"/>
  <c r="M19" i="42"/>
  <c r="M19" i="45"/>
  <c r="F15" i="64" s="1"/>
  <c r="I15" s="1"/>
  <c r="D11"/>
  <c r="G11" s="1"/>
  <c r="D15"/>
  <c r="G15" s="1"/>
  <c r="D8"/>
  <c r="G8" s="1"/>
  <c r="G28"/>
  <c r="M19" i="30"/>
  <c r="C41" i="67"/>
  <c r="E41" i="64"/>
  <c r="E57"/>
  <c r="J21" i="54"/>
  <c r="J56" i="64" s="1"/>
  <c r="D56" i="67"/>
  <c r="AA26"/>
  <c r="H21" i="53"/>
  <c r="J21" s="1"/>
  <c r="D54" i="64"/>
  <c r="F49"/>
  <c r="E50"/>
  <c r="D46"/>
  <c r="M19" i="43"/>
  <c r="M19" i="32"/>
  <c r="M19" i="44"/>
  <c r="B41" i="67"/>
  <c r="M19" i="29"/>
  <c r="M19" i="39"/>
  <c r="F34" i="64" s="1"/>
  <c r="I34" s="1"/>
  <c r="M19" i="35"/>
  <c r="M19" i="33"/>
  <c r="E7" i="64"/>
  <c r="H7" s="1"/>
  <c r="B7" i="67"/>
  <c r="M19" i="27"/>
  <c r="E6" i="64"/>
  <c r="H6" s="1"/>
  <c r="M19" i="12"/>
  <c r="B6" i="67"/>
  <c r="D6" i="64"/>
  <c r="AA20" i="67"/>
  <c r="E45" i="64"/>
  <c r="H45" s="1"/>
  <c r="H21" i="48"/>
  <c r="AA21" i="67"/>
  <c r="E46" i="64"/>
  <c r="H46" s="1"/>
  <c r="B56" i="67"/>
  <c r="B33"/>
  <c r="C49"/>
  <c r="H21" i="49"/>
  <c r="Z22" i="67"/>
  <c r="D48" i="64"/>
  <c r="G48" s="1"/>
  <c r="B49" i="67"/>
  <c r="C54"/>
  <c r="H21" i="47"/>
  <c r="C33" i="67"/>
  <c r="Z20"/>
  <c r="D45" i="64"/>
  <c r="G45" s="1"/>
  <c r="H21" i="51"/>
  <c r="J21" s="1"/>
  <c r="J50" i="64" s="1"/>
  <c r="Z23" i="67"/>
  <c r="D50" i="64"/>
  <c r="G50" s="1"/>
  <c r="C56" i="67"/>
  <c r="C39"/>
  <c r="B9"/>
  <c r="D9" i="64"/>
  <c r="G9" s="1"/>
  <c r="C48" i="67"/>
  <c r="C9"/>
  <c r="E9" i="64"/>
  <c r="H9" s="1"/>
  <c r="H21" i="52"/>
  <c r="AB25" i="67" s="1"/>
  <c r="E51" i="64"/>
  <c r="H51" s="1"/>
  <c r="D51"/>
  <c r="G51" s="1"/>
  <c r="H21" i="55"/>
  <c r="AB28" i="67" s="1"/>
  <c r="D57" i="64"/>
  <c r="G57" s="1"/>
  <c r="G40" l="1"/>
  <c r="G65" s="1"/>
  <c r="B38" i="67"/>
  <c r="D65" i="64"/>
  <c r="B65" i="67" s="1"/>
  <c r="H23" i="64"/>
  <c r="E62"/>
  <c r="C62" i="67" s="1"/>
  <c r="C28"/>
  <c r="D62" i="64"/>
  <c r="B62" i="67" s="1"/>
  <c r="B28"/>
  <c r="B34"/>
  <c r="C30"/>
  <c r="C27"/>
  <c r="G41" i="64"/>
  <c r="F14"/>
  <c r="I14" s="1"/>
  <c r="F40"/>
  <c r="I40" s="1"/>
  <c r="O19" i="36"/>
  <c r="J32" i="64" s="1"/>
  <c r="H62"/>
  <c r="B31" i="67"/>
  <c r="G32" i="64"/>
  <c r="F29"/>
  <c r="I29" s="1"/>
  <c r="O19" i="32"/>
  <c r="J23" i="64" s="1"/>
  <c r="G23"/>
  <c r="B23" i="67"/>
  <c r="F41" i="64"/>
  <c r="D40" i="67" s="1"/>
  <c r="O19" i="42"/>
  <c r="J39" i="64" s="1"/>
  <c r="F35"/>
  <c r="I35" s="1"/>
  <c r="O19" i="41"/>
  <c r="J35" i="64" s="1"/>
  <c r="O19" i="33"/>
  <c r="J28" i="64" s="1"/>
  <c r="F11"/>
  <c r="I11" s="1"/>
  <c r="C10" i="67"/>
  <c r="O19" i="29"/>
  <c r="J9" i="64" s="1"/>
  <c r="O19" i="28"/>
  <c r="J8" i="64" s="1"/>
  <c r="D7" i="67"/>
  <c r="D6"/>
  <c r="C57"/>
  <c r="H57" i="64"/>
  <c r="B54" i="67"/>
  <c r="G54" i="64"/>
  <c r="D49" i="67"/>
  <c r="I49" i="64"/>
  <c r="C50" i="67"/>
  <c r="H50" i="64"/>
  <c r="B46" i="67"/>
  <c r="G46" i="64"/>
  <c r="D10" i="67"/>
  <c r="F33" i="64"/>
  <c r="I33" s="1"/>
  <c r="D8" i="67"/>
  <c r="O19" i="45"/>
  <c r="J15" i="64" s="1"/>
  <c r="F10"/>
  <c r="E10"/>
  <c r="E61" s="1"/>
  <c r="C61" i="67" s="1"/>
  <c r="O19" i="26"/>
  <c r="J10" i="64" s="1"/>
  <c r="E65"/>
  <c r="C65" i="67" s="1"/>
  <c r="F39" i="64"/>
  <c r="I39" s="1"/>
  <c r="O19" i="31"/>
  <c r="J14" i="64" s="1"/>
  <c r="F8"/>
  <c r="I8" s="1"/>
  <c r="D11" i="67"/>
  <c r="O19" i="30"/>
  <c r="J11" i="64" s="1"/>
  <c r="D14" i="67"/>
  <c r="Q33" s="1"/>
  <c r="O19" i="34"/>
  <c r="J29" i="64" s="1"/>
  <c r="F23"/>
  <c r="I23" s="1"/>
  <c r="D15" i="67"/>
  <c r="H29" s="1"/>
  <c r="I32" i="64"/>
  <c r="D31" i="67"/>
  <c r="D12" i="64"/>
  <c r="D61" s="1"/>
  <c r="B61" i="67" s="1"/>
  <c r="G6" i="64"/>
  <c r="O19" i="35"/>
  <c r="J31" i="64" s="1"/>
  <c r="F31"/>
  <c r="I31" s="1"/>
  <c r="O19" i="27"/>
  <c r="J7" i="64" s="1"/>
  <c r="I10"/>
  <c r="H10"/>
  <c r="O19" i="44"/>
  <c r="J41" i="64" s="1"/>
  <c r="I41"/>
  <c r="H41"/>
  <c r="C40" i="67"/>
  <c r="H26" s="1"/>
  <c r="F54" i="64"/>
  <c r="AB26" i="67"/>
  <c r="E66" i="64"/>
  <c r="C66" i="67" s="1"/>
  <c r="O19" i="43"/>
  <c r="J40" i="64" s="1"/>
  <c r="F9"/>
  <c r="I9" s="1"/>
  <c r="D9" i="67"/>
  <c r="H65" i="64"/>
  <c r="O19" i="39"/>
  <c r="J34" i="64" s="1"/>
  <c r="F28"/>
  <c r="O19" i="12"/>
  <c r="J6" i="64" s="1"/>
  <c r="F7"/>
  <c r="I7" s="1"/>
  <c r="F6"/>
  <c r="I6" s="1"/>
  <c r="B45" i="67"/>
  <c r="D64" i="64"/>
  <c r="B64" i="67" s="1"/>
  <c r="J21" i="49"/>
  <c r="J48" i="64" s="1"/>
  <c r="AB22" i="67"/>
  <c r="F48" i="64"/>
  <c r="I48" s="1"/>
  <c r="B50" i="67"/>
  <c r="AB20"/>
  <c r="F45" i="64"/>
  <c r="I45" s="1"/>
  <c r="J21" i="47"/>
  <c r="D33" i="67"/>
  <c r="C46"/>
  <c r="J21" i="52"/>
  <c r="J51" i="64" s="1"/>
  <c r="F51"/>
  <c r="E64"/>
  <c r="C64" i="67" s="1"/>
  <c r="D39"/>
  <c r="Q36" s="1"/>
  <c r="B48"/>
  <c r="C45"/>
  <c r="AB23"/>
  <c r="F50" i="64"/>
  <c r="I50" s="1"/>
  <c r="G62"/>
  <c r="D41" i="67"/>
  <c r="J21" i="48"/>
  <c r="J46" i="64" s="1"/>
  <c r="AB21" i="67"/>
  <c r="F46" i="64"/>
  <c r="I46" s="1"/>
  <c r="C51" i="67"/>
  <c r="B51"/>
  <c r="B57"/>
  <c r="D66" i="64"/>
  <c r="B66" i="67" s="1"/>
  <c r="J21" i="55"/>
  <c r="J57" i="64" s="1"/>
  <c r="F57"/>
  <c r="I57" s="1"/>
  <c r="D28" i="67" l="1"/>
  <c r="Q34" s="1"/>
  <c r="G64" i="64"/>
  <c r="D34" i="67"/>
  <c r="E12" i="64"/>
  <c r="E60" s="1"/>
  <c r="C60" i="67" s="1"/>
  <c r="D54"/>
  <c r="I54" i="64"/>
  <c r="F62"/>
  <c r="D62" i="67" s="1"/>
  <c r="D32"/>
  <c r="F65" i="64"/>
  <c r="D65" i="67" s="1"/>
  <c r="H25"/>
  <c r="D60" i="64"/>
  <c r="B60" i="67" s="1"/>
  <c r="P35"/>
  <c r="P33"/>
  <c r="D23"/>
  <c r="H27" s="1"/>
  <c r="D38"/>
  <c r="P36" s="1"/>
  <c r="D27"/>
  <c r="I28" i="64"/>
  <c r="F12"/>
  <c r="F60" s="1"/>
  <c r="D60" i="67" s="1"/>
  <c r="H64" i="64"/>
  <c r="D51" i="67"/>
  <c r="I51" i="64"/>
  <c r="J45"/>
  <c r="J54"/>
  <c r="H61"/>
  <c r="H66"/>
  <c r="D30" i="67"/>
  <c r="F64" i="64"/>
  <c r="D64" i="67" s="1"/>
  <c r="D50"/>
  <c r="D46"/>
  <c r="D45"/>
  <c r="I65" i="64"/>
  <c r="I62"/>
  <c r="D48" i="67"/>
  <c r="P38"/>
  <c r="H60" i="64"/>
  <c r="D57" i="67"/>
  <c r="F66" i="64"/>
  <c r="D66" i="67" s="1"/>
  <c r="F61" i="64"/>
  <c r="D61" i="67" s="1"/>
  <c r="G66" i="64"/>
  <c r="G60"/>
  <c r="G61"/>
  <c r="H28" i="67" l="1"/>
  <c r="P34"/>
  <c r="I64" i="64"/>
  <c r="P37" i="67"/>
  <c r="I60" i="64"/>
  <c r="I66"/>
  <c r="I61"/>
</calcChain>
</file>

<file path=xl/comments1.xml><?xml version="1.0" encoding="utf-8"?>
<comments xmlns="http://schemas.openxmlformats.org/spreadsheetml/2006/main">
  <authors>
    <author>Naomi Schwartz</author>
  </authors>
  <commentList>
    <comment ref="D33" authorId="0">
      <text>
        <r>
          <rPr>
            <sz val="9"/>
            <color indexed="81"/>
            <rFont val="Tahoma"/>
            <family val="2"/>
          </rPr>
          <t>Total Cerebrovascular disease (stroke) total is included here in the totals.  Tabs for Ischemic and Haemorrhagic stroke are included in this worksheet if desired.</t>
        </r>
      </text>
    </comment>
  </commentList>
</comments>
</file>

<file path=xl/sharedStrings.xml><?xml version="1.0" encoding="utf-8"?>
<sst xmlns="http://schemas.openxmlformats.org/spreadsheetml/2006/main" count="1427" uniqueCount="384">
  <si>
    <t>Population it applies to (age/ sex)</t>
  </si>
  <si>
    <t>Relative Risk</t>
  </si>
  <si>
    <t>Numerator</t>
  </si>
  <si>
    <t>Denominator</t>
  </si>
  <si>
    <t>TOTAL SAF, Manuel</t>
  </si>
  <si>
    <t>1. Population it applies to (age/ sex)</t>
  </si>
  <si>
    <t>2. Relative Risk</t>
  </si>
  <si>
    <t>3. Prevalence of Risk Factor &lt;enter values for your health jurisdiction&gt;</t>
  </si>
  <si>
    <t>4. Numerator</t>
  </si>
  <si>
    <t>5. Denominator</t>
  </si>
  <si>
    <t>6. SAF</t>
  </si>
  <si>
    <t>9. Weighted Average SAF</t>
  </si>
  <si>
    <t>Explanation of columns included in the spreadsheet:</t>
  </si>
  <si>
    <t>Prevalence of risk factor</t>
  </si>
  <si>
    <t>Sources:</t>
  </si>
  <si>
    <t>intelliHEALTH ONTARIO</t>
  </si>
  <si>
    <t>Data Sources Required:</t>
  </si>
  <si>
    <t>Considerations:</t>
  </si>
  <si>
    <t>8. SAM</t>
  </si>
  <si>
    <t>Alcohol estimates</t>
  </si>
  <si>
    <t>Specifies the sex and age groups that are used to calculate AAM</t>
  </si>
  <si>
    <t>Numerator for the AAF calculation</t>
  </si>
  <si>
    <t>Denominator for the AAF calculation</t>
  </si>
  <si>
    <t xml:space="preserve">Alcohol attributable fraction </t>
  </si>
  <si>
    <t>AAF</t>
  </si>
  <si>
    <t>AAM</t>
  </si>
  <si>
    <t>Weighted average AAF</t>
  </si>
  <si>
    <t>Alcohol</t>
  </si>
  <si>
    <t>Men age 15-69</t>
  </si>
  <si>
    <t>Women age 15-69</t>
  </si>
  <si>
    <t>Prevalence Estimates, Relative Risks and Alcohol Attributable Fraction (AAF)
MOUTH AND OROPHARYNX CANCER (ICD-10 C00-C14)</t>
  </si>
  <si>
    <t>6. AAF</t>
  </si>
  <si>
    <t>Abstain</t>
  </si>
  <si>
    <t>Category I</t>
  </si>
  <si>
    <t>Category II</t>
  </si>
  <si>
    <t>Category III</t>
  </si>
  <si>
    <t>TOTAL AAF</t>
  </si>
  <si>
    <t xml:space="preserve">8. AAM </t>
  </si>
  <si>
    <t>9. Weighted Average AAF</t>
  </si>
  <si>
    <t>Prevalence Estimates, Relative Risks and Alcohol Attributable Fraction (AAF)
ESOPHAGEAL CANCER (ICD-10 C15)</t>
  </si>
  <si>
    <t>Prevalence Estimates, Relative Risks and Alcohol Attributable Fraction (AAF)
LIVER CANCER (ICD-10 C22)</t>
  </si>
  <si>
    <t>Prevalence Estimates, Relative Risks and Alcohol Attributable Fraction (AAF)
LARYNGEAL CANCER (ICD-10 C32)</t>
  </si>
  <si>
    <t>Prevalence Estimates, Relative Risks and Alcohol Attributable Fraction (AAF)
OTHER CANCERS (ICD-10 D00-D48)</t>
  </si>
  <si>
    <t>Prevalence Estimates, Relative Risks and Alcohol Attributable Fraction (AAF)
TYPE 2 DIABETES MELLITUS (ICD-10 E10-E14)</t>
  </si>
  <si>
    <t>Prevalence Estimates, Relative Risks and Alcohol Attributable Fraction (AAF)
EPILEPSY (ICD-10 G40-G41)</t>
  </si>
  <si>
    <t>Prevalence Estimates, Relative Risks and Alcohol Attributable Fraction (AAF)
HYPERTENSIVE DISEASE (ICD-10 I10-I15)</t>
  </si>
  <si>
    <t>Prevalence Estimates, Relative Risks and Alcohol Attributable Fraction (AAF)
IHD (ICD-10 I20-I25)</t>
  </si>
  <si>
    <t>Prevalence Estimates, Relative Risks and Alcohol Attributable Fraction (AAF)
CARDIAC ARRHYTHMIAS (ICD-10 I47-I49)</t>
  </si>
  <si>
    <t>Prevalence Estimates, Relative Risks and Alcohol Attributable Fraction (AAF)
ESOPHAGEAL VARICES (ICD-10 I85)</t>
  </si>
  <si>
    <t>ICD-10: I85</t>
  </si>
  <si>
    <t>Prevalence Estimates, Relative Risks and Alcohol Attributable Fraction (AAF)
CIRRHOSIS (ICD-10 K70, K74)</t>
  </si>
  <si>
    <t>Prevalence Estimates, Relative Risks and Alcohol Attributable Fraction (AAF)
CHOLELITHIASIS (ICD-10 K80)</t>
  </si>
  <si>
    <t>Prevalence Estimates, Relative Risks and Alcohol Attributable Fraction (AAF)
ACUTE AND CHRONIC PANCREATITIS (ICD-10 K85, K86.1)</t>
  </si>
  <si>
    <t>ALCOHOL</t>
  </si>
  <si>
    <t>Women &lt;45y</t>
  </si>
  <si>
    <t>Women &gt;=45</t>
  </si>
  <si>
    <t>****Category III's have risk factor prevalence with CVs &gt;33.3 (indicating not releasable)</t>
  </si>
  <si>
    <t>Prevalence Estimates, Relative Risks and Alcohol Attributable Fraction (AAF)
PSORIASIS (ICD-10 L40)</t>
  </si>
  <si>
    <t>ICD-10: L40</t>
  </si>
  <si>
    <t>RRs from Gutjahr et. al., 2001</t>
  </si>
  <si>
    <t>Alcohol Attributable Morbidity Calculation Examples</t>
  </si>
  <si>
    <t>Calculates the number of disease-specific hospitalizations attributed to alcohol</t>
  </si>
  <si>
    <t xml:space="preserve">Calculates the percentage of disease-specific hospitalizations (sexes combined) attributable to alcohol </t>
  </si>
  <si>
    <t>Hospitalizations</t>
  </si>
  <si>
    <t>A series of years of hospitalization data (5 years) should be used when calculating AAM to avoid, if possible, concerns about small numbers and year-to-year variation.</t>
  </si>
  <si>
    <t>7. Number of Hosps due to disease &lt;enter values for your health jurisdiction&gt;</t>
  </si>
  <si>
    <t>Hosps</t>
  </si>
  <si>
    <t>Number of Hosps due to disease</t>
  </si>
  <si>
    <t>Hosps: 2003-2009 , intelliHEALTH ONTARIO</t>
  </si>
  <si>
    <t>Men age 15-29</t>
  </si>
  <si>
    <t>Men age 30-44</t>
  </si>
  <si>
    <t>Men age 45-59</t>
  </si>
  <si>
    <t>Men age 60-69</t>
  </si>
  <si>
    <t>Women age 15-29</t>
  </si>
  <si>
    <t>Women age 30-44</t>
  </si>
  <si>
    <t>Women age 45-59</t>
  </si>
  <si>
    <t>Women age 60-69</t>
  </si>
  <si>
    <t>AAFs from Rehm et. al., 2004.  Comparative Quantification of Health Risks Global and Regional Burden of Disease Attributable to Selected Major Risk Factors</t>
  </si>
  <si>
    <t>pp. 959-1109 - WHO (used Appendix B - AMR-A table)</t>
  </si>
  <si>
    <t>Prevalence Estimates, Relative Risks and Alcohol Attributable Fraction (AAF)
POISONINGS (ICD-10 X40-X49) EXCLUDING X45 (100%AAF)</t>
  </si>
  <si>
    <t>Prevalence Estimates, Relative Risks and Alcohol Attributable Fraction (AAF)
FALLS (ICD-10 W00-W19)</t>
  </si>
  <si>
    <t>Prevalence Estimates, Relative Risks and Alcohol Attributable Fraction (AAF)
FIRES (ICD-10 X00-X09)</t>
  </si>
  <si>
    <t>Prevalence Estimates, Relative Risks and Alcohol Attributable Fraction (AAF)
DROWNING (ICD-10 W65-W74)</t>
  </si>
  <si>
    <t xml:space="preserve">Prevalence Estimates, Relative Risks and Alcohol Attributable Fraction (AAF)
OTHER UNINTENTIONAL INJURIES </t>
  </si>
  <si>
    <t>Prevalence Estimates, Relative Risks and Alcohol Attributable Fraction (AAF)
SELF INFLICTED INJURIES (ICD-10 X60-X84, Y87.0) EXCLUDING X65 (100% AAF)</t>
  </si>
  <si>
    <t>Prevalence Estimates, Relative Risks and Alcohol Attributable Fraction (AAF)
HOMICIDE (ICD-10 X85-Y09, Y87.1)</t>
  </si>
  <si>
    <t>Prevalence Estimates, Relative Risks and Alcohol Attributable Fraction (AAF)
100% EXTERNAL CAUSES AAF (X45, X65, Y15)</t>
  </si>
  <si>
    <t>Enter alcohol estimates (4 categories) for your health jurisdiction (by gender and age groups specified in #1). Eg.You can get these proportions from CCHS</t>
  </si>
  <si>
    <t>Enter disease-specific hospitalizations by sex and age for your health jurisdiction.  You can get these numbers from Intellihealth.
Ensure hospitalizations match the age groups specified in #1.</t>
  </si>
  <si>
    <t>Canadian Community Health Survey</t>
  </si>
  <si>
    <t>Relative risks specific to each disease, by alcohol use category.  These relative risk are taken from the literature, see reference below.</t>
  </si>
  <si>
    <t>Total</t>
  </si>
  <si>
    <t>Males</t>
  </si>
  <si>
    <t>Females</t>
  </si>
  <si>
    <t>Alcoholic psychoses</t>
  </si>
  <si>
    <t>F10.1</t>
  </si>
  <si>
    <t>Alcohol abuse</t>
  </si>
  <si>
    <t>F10.2</t>
  </si>
  <si>
    <t>Alcohol dependence syndrome</t>
  </si>
  <si>
    <t>G31.2</t>
  </si>
  <si>
    <t>G62.1</t>
  </si>
  <si>
    <t>I42.6</t>
  </si>
  <si>
    <t>Alcoholic cardiomyopathy</t>
  </si>
  <si>
    <t>K29.2</t>
  </si>
  <si>
    <t>Alcoholic gastritis</t>
  </si>
  <si>
    <t>K86.0</t>
  </si>
  <si>
    <t>X45</t>
  </si>
  <si>
    <t>Accidental alcohol poisoning</t>
  </si>
  <si>
    <t>X65</t>
  </si>
  <si>
    <t>Intentional alcohol poisoning</t>
  </si>
  <si>
    <t>Y15</t>
  </si>
  <si>
    <t>F</t>
  </si>
  <si>
    <t>M</t>
  </si>
  <si>
    <t>Digestive Diseases</t>
  </si>
  <si>
    <t>Esophageal varices</t>
  </si>
  <si>
    <t>Cirrhosis</t>
  </si>
  <si>
    <t>Psoriasis</t>
  </si>
  <si>
    <t>Cancers</t>
  </si>
  <si>
    <t>Neuropsychiatric Conditions</t>
  </si>
  <si>
    <t>Epilepsy</t>
  </si>
  <si>
    <t>Cardiovascular Diseases</t>
  </si>
  <si>
    <t>Cardiac arrhythmias</t>
  </si>
  <si>
    <t>***Other intentional injuries</t>
  </si>
  <si>
    <t>Mouth and oropharynx cancer</t>
  </si>
  <si>
    <t>Neuropsychiatric conditions</t>
  </si>
  <si>
    <t>Poisoning</t>
  </si>
  <si>
    <t>Liver cancer</t>
  </si>
  <si>
    <t>**Other chronic diseases</t>
  </si>
  <si>
    <t>Motor vehicle collisions</t>
  </si>
  <si>
    <t>*Other unintentional injuries</t>
  </si>
  <si>
    <t>Self-inflicted harm</t>
  </si>
  <si>
    <t>Breast cancer</t>
  </si>
  <si>
    <t>Cardiovascular disease</t>
  </si>
  <si>
    <t>Unintentional Injuries</t>
  </si>
  <si>
    <t>Drowning</t>
  </si>
  <si>
    <t>Unintentional alcohol poisoning</t>
  </si>
  <si>
    <t>Alcohol toxicity*</t>
  </si>
  <si>
    <t>Fires</t>
  </si>
  <si>
    <t>Homicide</t>
  </si>
  <si>
    <t>Falls</t>
  </si>
  <si>
    <t>Other unintentional Injuries</t>
  </si>
  <si>
    <t>*Ethanol Toxicity - undetermined intent</t>
  </si>
  <si>
    <t>Please use this spreadsheet here to help organize the data you pull. Remember to restrict to ages 15 to 69.</t>
  </si>
  <si>
    <t>Injuries</t>
  </si>
  <si>
    <t>W20-49</t>
  </si>
  <si>
    <t>W50-64</t>
  </si>
  <si>
    <t>Other V (other than MVCs)</t>
  </si>
  <si>
    <t>Prevalence Estimates, Relative Risks and Alcohol Attributable Fraction (AAF)
MOTOR VEHICLE COLLISIONS</t>
  </si>
  <si>
    <t>This is the total of all other unintentional injuries- please get breakdown of injury categories to the right</t>
  </si>
  <si>
    <t>TOTAL</t>
  </si>
  <si>
    <t>DATA HERE LINKED FROM SPREADSHEETS</t>
  </si>
  <si>
    <t>DATA HERE SORTED TO MAKE CHART (Sample data)</t>
  </si>
  <si>
    <t>Other intentional Injuries</t>
  </si>
  <si>
    <t>Other conditions</t>
  </si>
  <si>
    <t>Chronic Disease</t>
  </si>
  <si>
    <t>Prevalence Estimates, Relative Risks and Alcohol Attributable Fraction (AAF)
OTHER INT (ICD-10 Y35, ICD9 E970-978)</t>
  </si>
  <si>
    <t>Alchol toxicity*</t>
  </si>
  <si>
    <t>*undetermined intent - called 'ethanol' toxicity in ICD-10 codes</t>
  </si>
  <si>
    <t>Conditions attributable to alcohol</t>
  </si>
  <si>
    <t>AVERAGE # Attributable Hospitalizations 2008-2010</t>
  </si>
  <si>
    <t>Cancer</t>
  </si>
  <si>
    <t>ICD-10 Code Used</t>
  </si>
  <si>
    <t>Age</t>
  </si>
  <si>
    <t>M-AVG</t>
  </si>
  <si>
    <t>F-AVG</t>
  </si>
  <si>
    <t>TOTAL-AVG</t>
  </si>
  <si>
    <t>Ororpharyngeal</t>
  </si>
  <si>
    <t>C00-14</t>
  </si>
  <si>
    <t>15-69</t>
  </si>
  <si>
    <t>Oesophageal</t>
  </si>
  <si>
    <t>C15</t>
  </si>
  <si>
    <t>Liver</t>
  </si>
  <si>
    <t>C22</t>
  </si>
  <si>
    <t>Laryngeal</t>
  </si>
  <si>
    <t>C32</t>
  </si>
  <si>
    <t>Breast</t>
  </si>
  <si>
    <t>C50</t>
  </si>
  <si>
    <t>-</t>
  </si>
  <si>
    <t>Other neoplasms</t>
  </si>
  <si>
    <t>D00-D48</t>
  </si>
  <si>
    <t>Diabetes</t>
  </si>
  <si>
    <t>E10-E14</t>
  </si>
  <si>
    <t>Neuro-psyciatric conditions</t>
  </si>
  <si>
    <t>F10.0, F10.3-F10.9, DSM codes</t>
  </si>
  <si>
    <t>All ages</t>
  </si>
  <si>
    <t>F10.2, DSM codes</t>
  </si>
  <si>
    <t>F10.1, DSM codes</t>
  </si>
  <si>
    <t>Depression</t>
  </si>
  <si>
    <t>F32-F33, DSM codes</t>
  </si>
  <si>
    <t>&gt;=15yrs</t>
  </si>
  <si>
    <t>Degeneration of nervous system due to alcohol</t>
  </si>
  <si>
    <t>G40-41</t>
  </si>
  <si>
    <t>Alcoholic polyneuorpathy</t>
  </si>
  <si>
    <t>Hypertensive disease</t>
  </si>
  <si>
    <t>I10-I15</t>
  </si>
  <si>
    <t>Ischaemic heart disease</t>
  </si>
  <si>
    <t>I20-I25</t>
  </si>
  <si>
    <t>I47-I49</t>
  </si>
  <si>
    <t>Haemorrhagic stroke</t>
  </si>
  <si>
    <t>I60-I62</t>
  </si>
  <si>
    <t>Ischaemic stroke</t>
  </si>
  <si>
    <t>I63-I66</t>
  </si>
  <si>
    <t>I85</t>
  </si>
  <si>
    <t>Digestive diseases</t>
  </si>
  <si>
    <t>Cirrhosis of the liver</t>
  </si>
  <si>
    <t>K70, K74</t>
  </si>
  <si>
    <t>Cholelithiasis</t>
  </si>
  <si>
    <t>K80</t>
  </si>
  <si>
    <t>Acute and chronic pancreatitis</t>
  </si>
  <si>
    <t>K85, K86.1</t>
  </si>
  <si>
    <t>Chronic pancreatitis (alcohol-induced)</t>
  </si>
  <si>
    <t>L40</t>
  </si>
  <si>
    <t>MVTC (excludes non-traffic)</t>
  </si>
  <si>
    <t>See codes in Rehm paper</t>
  </si>
  <si>
    <t>Poisonings</t>
  </si>
  <si>
    <t>X40-X49</t>
  </si>
  <si>
    <t>Accidental poisoning &amp; exposure to alcohol</t>
  </si>
  <si>
    <t>W00-W19</t>
  </si>
  <si>
    <t>X00-X09</t>
  </si>
  <si>
    <t>W65-W74</t>
  </si>
  <si>
    <t>Other unintentional injuries</t>
  </si>
  <si>
    <t>Rest of V codes not in MVTC, W20-W64, W75-W99, X10-X39, X50-X59, Y85-86</t>
  </si>
  <si>
    <t>Intentional injuries</t>
  </si>
  <si>
    <t>Suicide, self-inflicted injuries</t>
  </si>
  <si>
    <t>X60-X84, Y87.0</t>
  </si>
  <si>
    <t>Intentional self-poisoning by and exposure to alcohol</t>
  </si>
  <si>
    <t>X85-Y09, Y87.1</t>
  </si>
  <si>
    <t>Other intentional injuries</t>
  </si>
  <si>
    <t>Y35</t>
  </si>
  <si>
    <t>Ethanol and methanol toxicity, undetermined intent</t>
  </si>
  <si>
    <t>TOTAL DETRIMENTAL</t>
  </si>
  <si>
    <t>TOTAL PROTECTIVE</t>
  </si>
  <si>
    <t>TOTAL CHRONIC DETRIMENTAL</t>
  </si>
  <si>
    <t>TOTAL CHRONIC PROTECTIVE</t>
  </si>
  <si>
    <t>TOTAL INJURY</t>
  </si>
  <si>
    <t>ICD-10 Codes</t>
  </si>
  <si>
    <t># of Hospitalizations</t>
  </si>
  <si>
    <t>F10.0, F10.3-F10.9</t>
  </si>
  <si>
    <t>alcoholic cardiomyopathy</t>
  </si>
  <si>
    <t>From OMHRS data</t>
  </si>
  <si>
    <t>Alcohol Withdrawal/Intoxication delirium</t>
  </si>
  <si>
    <t>Alcohol Induced persisting amnestic disorder</t>
  </si>
  <si>
    <t>Alcohol Induced persisting dementia</t>
  </si>
  <si>
    <t>Alcohol Induced psychotic disorder, with hallucinations</t>
  </si>
  <si>
    <t>Alcohol Induced psychotic disorder, with delusions</t>
  </si>
  <si>
    <t>Alcohol Withdrawal</t>
  </si>
  <si>
    <t>Alcohol Induced anxiety/mood disorder, sexual dysfunction, sleep disorder</t>
  </si>
  <si>
    <t>Alcohol Related disorder NOS</t>
  </si>
  <si>
    <t>Alcohol Intoxication</t>
  </si>
  <si>
    <t>Alcohol Dependence</t>
  </si>
  <si>
    <t>Alcohol Abuse</t>
  </si>
  <si>
    <t>Inpatient DAD + OMHRS</t>
  </si>
  <si>
    <t>Alcohol dependence</t>
  </si>
  <si>
    <t>[Insert Years]</t>
  </si>
  <si>
    <t>From DAD in intellihealth</t>
  </si>
  <si>
    <t>Conditions that have 100% Alcohol Attributable Fractions - Note you need to pull from both DAD and OMHRS databases</t>
  </si>
  <si>
    <t>DSM codes</t>
  </si>
  <si>
    <t xml:space="preserve">Canadian Community Health Survey </t>
  </si>
  <si>
    <t>Relative Risks/ 
Attributable Fractions</t>
  </si>
  <si>
    <t>A series of years of mortality data (5 years) should be used when calculating AAM to avoid, if possible, concerns about small numbers and year-to-year variation.</t>
  </si>
  <si>
    <t>OMHRS  - intelliHEALTH ONTARIO</t>
  </si>
  <si>
    <t>DAD -  intelliHEALTH ONTARIO</t>
  </si>
  <si>
    <t>(1) ICD-10 Codes are from Rehm J, Giesbrecht N, Patra J, Roerecke M. Estimating Chronic Disease Deaths and Hospitalizations Due to Alcohol Use in Canada in 2002: Implications for Policy and Prevention Strategies. Preventing Chronic Disease. Vol 3, No.4, October 2006.</t>
  </si>
  <si>
    <t>Inpatient Discharges [years], Ontario Ministry of Health and Long-Term Care, IntelliHEALTH ONTARIO, Date Extracted: [date]</t>
  </si>
  <si>
    <t>Prevalence Estimates, Relative Risks and Alcohol Attributable Fraction (AAF)
BREAST CANCER (ICD-10 C50, ICD9 174)</t>
  </si>
  <si>
    <t>ICD-10 codes and RR's from Source (1)- Rehm -Estimating Chronic Disease Deaths........2006</t>
  </si>
  <si>
    <t>Prevalence Estimates, Relative Risks and Alcohol Attributable Fraction (AAF)
STROKE (Cerebrovascular disease) (ICD-10 I60-I69)</t>
  </si>
  <si>
    <t>Ages 15 to 69</t>
  </si>
  <si>
    <t>Prevalence Estimates, Relative Risks and Alcohol Attributable Fraction (AAF)
DEPRESSION (ICD-10 F32-33; DSM296.20-296.36, 311) (Hospital inpatient + OMHRS data combined)</t>
  </si>
  <si>
    <t>7a. Number of hospitalizations due to disease &lt;enter values for your health jurisdiction&gt;</t>
  </si>
  <si>
    <t>7b. Number of hospitalizations due to disease &lt;enter values for your health jurisdiction&gt;</t>
  </si>
  <si>
    <t>7c. Number of hospitalizations due to disease &lt;enter values for your health jurisdiction&gt;</t>
  </si>
  <si>
    <t xml:space="preserve">TOTAL </t>
  </si>
  <si>
    <t>OMHRS</t>
  </si>
  <si>
    <t>OMHRS [years], Ontario Ministry of Health and Long-Term Care, IntelliHEALTH ONTARIO, Date Extracted: [date]</t>
  </si>
  <si>
    <t>Alcohol-attributable fractions are from Rehm J, Baliunas D, Brochu S, Fischer B, Gnam W, Patra J, Popova S, Sarnocinska-Hart A, Taylor B. The Cost of Substance Abuse in Canada 2002. Appendix 4 &amp; 5, March 2006</t>
  </si>
  <si>
    <r>
      <t xml:space="preserve">Prevalence Estimates, Relative Risks and Alcohol Attributable Fraction (AAF)
ISCHEMIC STROKE (ICD-10 I63-I66) </t>
    </r>
    <r>
      <rPr>
        <b/>
        <sz val="9"/>
        <color rgb="FFFF0000"/>
        <rFont val="Arial"/>
        <family val="2"/>
      </rPr>
      <t>PLEASE NOTE: in the Rehm article Source (1) - the ICD-10 codes for Ischemic stroke and Hemorrhagic stroke are reversed, but the RRs are correct</t>
    </r>
  </si>
  <si>
    <t>ICD-10 codes and RR's from Source (3)- Gutjahr -Relation between Alcohol..........2001</t>
  </si>
  <si>
    <t># Attributable Hospitalizations [insert years]</t>
  </si>
  <si>
    <t>Other Conditions</t>
  </si>
  <si>
    <t>(2) Rehm J, Room R, et al. Comparative Quantification of Health Risks Global and Regional Burden of Disease Attributable to Selected Major Risk Factors, Volume 1, Chapter 12: Alcohol Use. World Health Organization; 2004</t>
  </si>
  <si>
    <t>(3) Gutjahr E, Gmel G, Rehm J.  Relation between Average Alcohol Consumption and Disease: An Overview</t>
  </si>
  <si>
    <t>ICD-10 codes and RR's from Souce (1)- Rehm -Estimating Chronic Disease Deaths........2006</t>
  </si>
  <si>
    <t>(4) Rehm J, Baliunas D, Brochu S, Fischer B, Gnam W, Patra J, Popova S, Sarnocinska-Hart A, Taylor B. The Cost of Substance Abuse in Canada 2002. Appendix 4 &amp; 5, March 2006</t>
  </si>
  <si>
    <t xml:space="preserve">(1) Rehm J et al. Estimating Chronic Disease Hosps and Hospitalizations Due to alcohol Use in Canada in 2002:  Implications for Policy and Prevention Strategies.  </t>
  </si>
  <si>
    <t>AAFs from Rehm J, Room R, et al. Comparative Quantification of Health Risks Global and Regional Burden of Disease Attributable to Selected Major Risk Factors, Volume 1, Chapter 12: Alcohol Use. World Health Organization; 2004</t>
  </si>
  <si>
    <r>
      <t xml:space="preserve">Ambulatory Emergency External Cause </t>
    </r>
    <r>
      <rPr>
        <b/>
        <sz val="9"/>
        <color rgb="FFFF0000"/>
        <rFont val="Arial"/>
        <family val="2"/>
      </rPr>
      <t>OR</t>
    </r>
    <r>
      <rPr>
        <b/>
        <sz val="9"/>
        <color rgb="FF000080"/>
        <rFont val="Arial"/>
        <family val="2"/>
      </rPr>
      <t xml:space="preserve"> Inpatient Discharges [years], Ontario Ministry of Health and Long-Term Care, IntelliHEALTH ONTARIO, Date Extracted: [date]</t>
    </r>
  </si>
  <si>
    <t>(5) ICD-10 Codes and RRs are from Rehm J, Patra J, Popova S. Alcohol-attributable mortality and potential years of life lost in Canada 2001: implications for prevention and policy. Addiction (2006) 101, p373-384</t>
  </si>
  <si>
    <t>(6) ICD-10 Codes are from Patra, J., Taylor B, Rehm J, Balunas D, Popova S. Substance-attributable Morbidity and Mortality Changes to Canada's Epidemiological Profile. Canadian Journal of Public Health. Vol 98, No.3, May-June 2007.</t>
  </si>
  <si>
    <t xml:space="preserve">ICD-10 codes from Sources 5 and 6 (they are the same).  Shorter form of codes written below in this sheet.  </t>
  </si>
  <si>
    <t>V02-V04(.1-.9), V09.2</t>
  </si>
  <si>
    <t>V12-V14(.3-.9)</t>
  </si>
  <si>
    <t>V19.4-V19.6, V20-V28(.3-.9)</t>
  </si>
  <si>
    <t>V29.4-V29.9</t>
  </si>
  <si>
    <t>V30-V79(.4-.9)</t>
  </si>
  <si>
    <t>V80.3-V80.5), V81.1</t>
  </si>
  <si>
    <t>V87.0-V87.8, V89.2</t>
  </si>
  <si>
    <t>Motor Vehicle Collision - traffic only codes</t>
  </si>
  <si>
    <t>V82.1, V83-V86(.0-.3)</t>
  </si>
  <si>
    <t>(ICD10extcause&gt;="V196" &amp; ICD10extcause&lt;="V1969") | ///</t>
  </si>
  <si>
    <t>(ICD10extcause&gt;="V20" &amp; ICD10extcause&lt;="V7999") | ///</t>
  </si>
  <si>
    <t>(ICD10extcause&gt;="V803" &amp; ICD10extcause&lt;="V8059") | ///</t>
  </si>
  <si>
    <t>(ICD10extcause=="V809") | ///</t>
  </si>
  <si>
    <t>(ICD10extcause&gt;="V810" &amp; ICD10extcause&lt;="V8119") | ///</t>
  </si>
  <si>
    <t>(ICD10extcause&gt;="V820" &amp; ICD10extcause&lt;="V8219") | ///</t>
  </si>
  <si>
    <t>(ICD10extcause=="V828" )| ///</t>
  </si>
  <si>
    <t>(ICD10extcause&gt;="V83" &amp; ICD10extcause&lt;="V8699") | ///</t>
  </si>
  <si>
    <t>(ICD10extcause&gt;="V870" &amp; ICD10extcause&lt;="V8789") | ///</t>
  </si>
  <si>
    <t>(ICD10extcause&gt;="V880" &amp; ICD10extcause&lt;="V8889") | ///</t>
  </si>
  <si>
    <t>(ICD10extcause=="V890") | ///</t>
  </si>
  <si>
    <t>(ICD10extcause=="V892")</t>
  </si>
  <si>
    <t>AVERAGE # Attributable Hospitalizations [insert years]</t>
  </si>
  <si>
    <t xml:space="preserve">ICD-10 codes from Sources 5 and 6 (they are the same). </t>
  </si>
  <si>
    <t>Protective</t>
  </si>
  <si>
    <t>Other chronic disease</t>
  </si>
  <si>
    <t>Detrimental**</t>
  </si>
  <si>
    <t>**Please note - you will have to see based on your own data whether ischemic stroke and hemorrhagis stroke are, overall, detrimental or protective, some of it will depend on your PHUs proprotion of drinkers data.  In this example of data, both are considered detrimental.</t>
  </si>
  <si>
    <t>**Other chronic diseases include hypertension, esophageal varices, psoriasis, low birthweight, esophageal cancer, laryngeal cancer, other cancer, pancreatitis, chronic pancreatitis, cardiac arrhythmias, alcohol abuse and alcoholic cardiomyopathy.</t>
  </si>
  <si>
    <t>***Other intentional injuries include homice and ethanol toxicity.</t>
  </si>
  <si>
    <t>3.00 Cat III</t>
  </si>
  <si>
    <t>2.00 Cat II</t>
  </si>
  <si>
    <t>Cat III</t>
  </si>
  <si>
    <t>1.00 Cat I</t>
  </si>
  <si>
    <t>Cat II</t>
  </si>
  <si>
    <t>.00 Abstainer</t>
  </si>
  <si>
    <t>4.00 60-69</t>
  </si>
  <si>
    <t>Cat I</t>
  </si>
  <si>
    <t>Abstainer</t>
  </si>
  <si>
    <t>% of Total</t>
  </si>
  <si>
    <t>45-69</t>
  </si>
  <si>
    <t>3.00 45-59</t>
  </si>
  <si>
    <t>15-44</t>
  </si>
  <si>
    <t>Upper</t>
  </si>
  <si>
    <t>Lower</t>
  </si>
  <si>
    <t>Coefficient of Variation</t>
  </si>
  <si>
    <t>95% Confidence Interval</t>
  </si>
  <si>
    <t>Standard Error</t>
  </si>
  <si>
    <t>Estimate</t>
  </si>
  <si>
    <t>agefgn</t>
  </si>
  <si>
    <t>2.00 30-44</t>
  </si>
  <si>
    <t>FEMALES ONLY - for breast cancer analysis</t>
  </si>
  <si>
    <t>1.00 15-29</t>
  </si>
  <si>
    <t>FEMALE</t>
  </si>
  <si>
    <t>Age Group</t>
  </si>
  <si>
    <t>MALE</t>
  </si>
  <si>
    <t>Sex</t>
  </si>
  <si>
    <t xml:space="preserve"> </t>
  </si>
  <si>
    <t>Alcohol Consumption Categories</t>
  </si>
  <si>
    <t>Cat III:  60+ gr/day</t>
  </si>
  <si>
    <t>Cat III: 40+ gr/day</t>
  </si>
  <si>
    <t>Cat II: 40&lt;60 gr/day</t>
  </si>
  <si>
    <t>Cat II: 20&lt;40 gr/day</t>
  </si>
  <si>
    <t>Cat I: 0.25&lt;40 gr/day</t>
  </si>
  <si>
    <t>Cat I: 0.25&lt;20 gr/day</t>
  </si>
  <si>
    <t>Abstainer:  &lt;0.25 gr/day</t>
  </si>
  <si>
    <t>Men.</t>
  </si>
  <si>
    <t>Women.</t>
  </si>
  <si>
    <t>Data should not be released</t>
  </si>
  <si>
    <t>Interpret with caution, high variability</t>
  </si>
  <si>
    <t xml:space="preserve">Average amount of alcohol consumed by [insert health unit] population (15-69 years), past week, CCHS </t>
  </si>
  <si>
    <t>Sources for RRs and AAFs:</t>
  </si>
  <si>
    <t>*Other unintentional injuries include all other unintentional injuries such as other land collisions, struck by object or sports equipment, caught or crushed between two objects, contact with sharp glass, and foreign body entering eye or natural orifice, or skin, hit or struck by another person (unintentional), bumping into another person, and bitten by dog or other mammals.</t>
  </si>
  <si>
    <t>Top Ten Causes of Hospitalizations</t>
  </si>
  <si>
    <t>Example Data - please fill in own data. Can do only chronic diease or onyl injuries, or both.</t>
  </si>
  <si>
    <t>Hospitalization</t>
  </si>
  <si>
    <r>
      <t>Prevalence Estimates, Relative Risks and Alcohol Attributable Fraction (AAF)</t>
    </r>
    <r>
      <rPr>
        <b/>
        <sz val="9"/>
        <color rgb="FFFF0000"/>
        <rFont val="Arial"/>
        <family val="2"/>
      </rPr>
      <t xml:space="preserve">
</t>
    </r>
    <r>
      <rPr>
        <b/>
        <sz val="9"/>
        <rFont val="Arial"/>
        <family val="2"/>
      </rPr>
      <t xml:space="preserve">HEMORRHAGIC STROKE (ICD-10 I60-I62) </t>
    </r>
    <r>
      <rPr>
        <b/>
        <sz val="9"/>
        <color rgb="FFFF0000"/>
        <rFont val="Arial"/>
        <family val="2"/>
      </rPr>
      <t xml:space="preserve">
Please note that in the Rehm article Source (1) the ICD-10 codes for Ischemis stroke and hemorrhagic stroke are reversed, but the RRs are correct</t>
    </r>
  </si>
  <si>
    <t>W75-84, W85-99</t>
  </si>
  <si>
    <t>X10-19, X20-29, X30-39</t>
  </si>
  <si>
    <t>X50-57, X58-59</t>
  </si>
  <si>
    <t>Neuro-psychiatric conditions</t>
  </si>
  <si>
    <t xml:space="preserve">Alcoholic (Chronic) pancreatitis </t>
  </si>
  <si>
    <t>Year</t>
  </si>
  <si>
    <t>Vital Stats</t>
  </si>
  <si>
    <t>Green indicates health unit specific data</t>
  </si>
  <si>
    <t>CCHS Alcohol Proportions Tab</t>
  </si>
  <si>
    <t>Please enter your health unit data in this spreadsheet.  The data entered here are linked to all the other tabs in the worksheet, so you only have to fill this out once!</t>
  </si>
  <si>
    <t>Health units to fill in with own data - Please fill in the estimate as a percentage.</t>
  </si>
  <si>
    <t>Ororpharyngeal (mouth)</t>
  </si>
  <si>
    <t>Insert Number of years of data to calculate average</t>
  </si>
  <si>
    <t>Cerebrovascular disease (stroke - total)</t>
  </si>
  <si>
    <t>I60-I69</t>
  </si>
  <si>
    <t>Cerebrovascular disease (total stroke)</t>
  </si>
  <si>
    <t>**Please note - for the Cardiovascular diseases category, you should decied whether to use all stroke or subcategories - and see based on your own data whether ischemic stroke and hemorrhagis stroke are, overall, detrimental or protective, some of it will depend on your PHUs proprotion of drinkers data.  In this example of data, both are considered detrimental.</t>
  </si>
  <si>
    <t>(total stroke only included here)</t>
  </si>
</sst>
</file>

<file path=xl/styles.xml><?xml version="1.0" encoding="utf-8"?>
<styleSheet xmlns="http://schemas.openxmlformats.org/spreadsheetml/2006/main">
  <numFmts count="9">
    <numFmt numFmtId="164" formatCode="_(* #,##0.00_);_(* \(#,##0.00\);_(* &quot;-&quot;??_);_(@_)"/>
    <numFmt numFmtId="165" formatCode="0.0%"/>
    <numFmt numFmtId="166" formatCode="0.000"/>
    <numFmt numFmtId="167" formatCode="0.0"/>
    <numFmt numFmtId="168" formatCode="#,##0.0"/>
    <numFmt numFmtId="169" formatCode="_(* #,##0_);_(* \(#,##0\);_(* &quot;-&quot;??_);_(@_)"/>
    <numFmt numFmtId="170" formatCode="_(* #,##0.0_);_(* \(#,##0.0\);_(* &quot;-&quot;??_);_(@_)"/>
    <numFmt numFmtId="171" formatCode="####.000"/>
    <numFmt numFmtId="172" formatCode="####.0"/>
  </numFmts>
  <fonts count="46">
    <font>
      <sz val="10"/>
      <name val="Arial"/>
    </font>
    <font>
      <sz val="10"/>
      <name val="Arial"/>
      <family val="2"/>
    </font>
    <font>
      <sz val="8"/>
      <name val="Arial"/>
      <family val="2"/>
    </font>
    <font>
      <sz val="8"/>
      <name val="Arial"/>
      <family val="2"/>
    </font>
    <font>
      <b/>
      <sz val="8"/>
      <name val="Arial"/>
      <family val="2"/>
    </font>
    <font>
      <b/>
      <sz val="9"/>
      <name val="Arial"/>
      <family val="2"/>
    </font>
    <font>
      <sz val="9"/>
      <name val="Arial"/>
      <family val="2"/>
    </font>
    <font>
      <sz val="9"/>
      <name val="Arial"/>
      <family val="2"/>
    </font>
    <font>
      <i/>
      <sz val="9"/>
      <name val="Arial"/>
      <family val="2"/>
    </font>
    <font>
      <b/>
      <sz val="9"/>
      <color indexed="12"/>
      <name val="Arial"/>
      <family val="2"/>
    </font>
    <font>
      <b/>
      <sz val="8"/>
      <color indexed="12"/>
      <name val="Arial"/>
      <family val="2"/>
    </font>
    <font>
      <b/>
      <sz val="9"/>
      <color indexed="10"/>
      <name val="Arial"/>
      <family val="2"/>
    </font>
    <font>
      <sz val="9"/>
      <color indexed="12"/>
      <name val="Arial"/>
      <family val="2"/>
    </font>
    <font>
      <b/>
      <sz val="9"/>
      <color indexed="18"/>
      <name val="Arial"/>
      <family val="2"/>
    </font>
    <font>
      <b/>
      <sz val="10"/>
      <color indexed="18"/>
      <name val="Arial"/>
      <family val="2"/>
    </font>
    <font>
      <b/>
      <sz val="10"/>
      <color indexed="10"/>
      <name val="Arial"/>
      <family val="2"/>
    </font>
    <font>
      <sz val="8"/>
      <color indexed="10"/>
      <name val="Arial"/>
      <family val="2"/>
    </font>
    <font>
      <sz val="9"/>
      <color indexed="10"/>
      <name val="Arial"/>
      <family val="2"/>
    </font>
    <font>
      <b/>
      <i/>
      <sz val="9"/>
      <color indexed="18"/>
      <name val="Arial"/>
      <family val="2"/>
    </font>
    <font>
      <b/>
      <i/>
      <sz val="9"/>
      <color indexed="12"/>
      <name val="Arial"/>
      <family val="2"/>
    </font>
    <font>
      <b/>
      <sz val="10"/>
      <name val="Arial"/>
      <family val="2"/>
    </font>
    <font>
      <b/>
      <sz val="8"/>
      <color indexed="18"/>
      <name val="Arial"/>
      <family val="2"/>
    </font>
    <font>
      <b/>
      <sz val="18"/>
      <name val="Arial"/>
      <family val="2"/>
    </font>
    <font>
      <sz val="10"/>
      <name val="Arial"/>
      <family val="2"/>
    </font>
    <font>
      <sz val="9"/>
      <color indexed="81"/>
      <name val="Tahoma"/>
      <family val="2"/>
    </font>
    <font>
      <sz val="11"/>
      <name val="Calibri"/>
      <family val="2"/>
      <scheme val="minor"/>
    </font>
    <font>
      <b/>
      <i/>
      <sz val="9"/>
      <name val="Arial"/>
      <family val="2"/>
    </font>
    <font>
      <sz val="10"/>
      <name val="Calibri"/>
      <family val="2"/>
      <scheme val="minor"/>
    </font>
    <font>
      <b/>
      <sz val="10"/>
      <name val="Calibri"/>
      <family val="2"/>
      <scheme val="minor"/>
    </font>
    <font>
      <sz val="10"/>
      <color theme="1"/>
      <name val="Arial"/>
      <family val="2"/>
    </font>
    <font>
      <sz val="10"/>
      <color theme="1"/>
      <name val="Calibri"/>
      <family val="2"/>
      <scheme val="minor"/>
    </font>
    <font>
      <b/>
      <sz val="10"/>
      <color theme="1"/>
      <name val="Calibri"/>
      <family val="2"/>
      <scheme val="minor"/>
    </font>
    <font>
      <b/>
      <u/>
      <sz val="10"/>
      <color theme="1"/>
      <name val="Calibri"/>
      <family val="2"/>
      <scheme val="minor"/>
    </font>
    <font>
      <sz val="12"/>
      <name val="Times New Roman"/>
      <family val="1"/>
    </font>
    <font>
      <u/>
      <sz val="10"/>
      <color theme="10"/>
      <name val="Arial"/>
      <family val="2"/>
    </font>
    <font>
      <sz val="10"/>
      <color indexed="8"/>
      <name val="Calibri"/>
      <family val="2"/>
      <scheme val="minor"/>
    </font>
    <font>
      <b/>
      <sz val="9"/>
      <color rgb="FF000080"/>
      <name val="Arial"/>
      <family val="2"/>
    </font>
    <font>
      <b/>
      <sz val="9"/>
      <color rgb="FFFF0000"/>
      <name val="Arial"/>
      <family val="2"/>
    </font>
    <font>
      <b/>
      <i/>
      <sz val="9"/>
      <color rgb="FF000080"/>
      <name val="Arial"/>
      <family val="2"/>
    </font>
    <font>
      <b/>
      <u/>
      <sz val="9"/>
      <color rgb="FF000080"/>
      <name val="Arial"/>
      <family val="2"/>
    </font>
    <font>
      <sz val="9"/>
      <color indexed="8"/>
      <name val="Arial"/>
      <family val="2"/>
    </font>
    <font>
      <b/>
      <sz val="9"/>
      <color indexed="8"/>
      <name val="Arial Bold"/>
    </font>
    <font>
      <b/>
      <sz val="12"/>
      <name val="Arial"/>
      <family val="2"/>
    </font>
    <font>
      <sz val="10"/>
      <color indexed="13"/>
      <name val="Arial"/>
      <family val="2"/>
    </font>
    <font>
      <sz val="10"/>
      <name val="MS Sans Serif"/>
      <family val="2"/>
    </font>
    <font>
      <sz val="11"/>
      <name val="Calibri"/>
      <family val="2"/>
    </font>
  </fonts>
  <fills count="15">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0"/>
        <bgColor indexed="64"/>
      </patternFill>
    </fill>
    <fill>
      <patternFill patternType="solid">
        <fgColor theme="6" tint="0.79998168889431442"/>
        <bgColor indexed="64"/>
      </patternFill>
    </fill>
    <fill>
      <patternFill patternType="solid">
        <fgColor rgb="FF99CC00"/>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indexed="22"/>
        <bgColor indexed="9"/>
      </patternFill>
    </fill>
    <fill>
      <patternFill patternType="solid">
        <fgColor indexed="10"/>
        <bgColor indexed="9"/>
      </patternFill>
    </fill>
    <fill>
      <patternFill patternType="solid">
        <fgColor indexed="43"/>
        <bgColor indexed="9"/>
      </patternFill>
    </fill>
    <fill>
      <patternFill patternType="solid">
        <fgColor rgb="FF92D050"/>
        <bgColor indexed="64"/>
      </patternFill>
    </fill>
  </fills>
  <borders count="41">
    <border>
      <left/>
      <right/>
      <top/>
      <bottom/>
      <diagonal/>
    </border>
    <border>
      <left/>
      <right/>
      <top style="thin">
        <color indexed="64"/>
      </top>
      <bottom style="thin">
        <color indexed="64"/>
      </bottom>
      <diagonal/>
    </border>
    <border>
      <left/>
      <right/>
      <top/>
      <bottom style="thin">
        <color indexed="64"/>
      </bottom>
      <diagonal/>
    </border>
    <border>
      <left style="thin">
        <color indexed="8"/>
      </left>
      <right style="medium">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right style="medium">
        <color indexed="8"/>
      </right>
      <top/>
      <bottom style="medium">
        <color indexed="8"/>
      </bottom>
      <diagonal/>
    </border>
    <border>
      <left style="medium">
        <color indexed="8"/>
      </left>
      <right/>
      <top/>
      <bottom style="medium">
        <color indexed="8"/>
      </bottom>
      <diagonal/>
    </border>
    <border>
      <left/>
      <right style="medium">
        <color indexed="8"/>
      </right>
      <top/>
      <bottom/>
      <diagonal/>
    </border>
    <border>
      <left style="medium">
        <color indexed="8"/>
      </left>
      <right/>
      <top/>
      <bottom/>
      <diagonal/>
    </border>
    <border>
      <left/>
      <right/>
      <top/>
      <bottom style="medium">
        <color indexed="8"/>
      </bottom>
      <diagonal/>
    </border>
    <border>
      <left/>
      <right style="medium">
        <color indexed="8"/>
      </right>
      <top style="thin">
        <color indexed="8"/>
      </top>
      <bottom/>
      <diagonal/>
    </border>
    <border>
      <left style="medium">
        <color indexed="8"/>
      </left>
      <right/>
      <top style="thin">
        <color indexed="8"/>
      </top>
      <bottom style="medium">
        <color indexed="8"/>
      </bottom>
      <diagonal/>
    </border>
    <border>
      <left/>
      <right style="medium">
        <color indexed="8"/>
      </right>
      <top/>
      <bottom style="thin">
        <color indexed="8"/>
      </bottom>
      <diagonal/>
    </border>
    <border>
      <left style="medium">
        <color indexed="8"/>
      </left>
      <right/>
      <top/>
      <bottom style="thin">
        <color indexed="8"/>
      </bottom>
      <diagonal/>
    </border>
    <border>
      <left/>
      <right/>
      <top style="thin">
        <color indexed="8"/>
      </top>
      <bottom style="medium">
        <color indexed="8"/>
      </bottom>
      <diagonal/>
    </border>
    <border>
      <left/>
      <right/>
      <top/>
      <bottom style="thin">
        <color indexed="8"/>
      </bottom>
      <diagonal/>
    </border>
    <border>
      <left style="medium">
        <color indexed="8"/>
      </left>
      <right/>
      <top style="thin">
        <color indexed="8"/>
      </top>
      <bottom style="thin">
        <color indexed="8"/>
      </bottom>
      <diagonal/>
    </border>
    <border>
      <left/>
      <right style="medium">
        <color indexed="8"/>
      </right>
      <top style="medium">
        <color indexed="8"/>
      </top>
      <bottom/>
      <diagonal/>
    </border>
    <border>
      <left/>
      <right/>
      <top style="medium">
        <color indexed="8"/>
      </top>
      <bottom style="thin">
        <color indexed="8"/>
      </bottom>
      <diagonal/>
    </border>
    <border>
      <left style="medium">
        <color indexed="8"/>
      </left>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3">
    <xf numFmtId="0" fontId="0" fillId="0" borderId="0"/>
    <xf numFmtId="164" fontId="1" fillId="0" borderId="0" applyFont="0" applyFill="0" applyBorder="0" applyAlignment="0" applyProtection="0"/>
    <xf numFmtId="0" fontId="6" fillId="0" borderId="0"/>
    <xf numFmtId="0" fontId="6" fillId="0" borderId="0"/>
    <xf numFmtId="9" fontId="1" fillId="0" borderId="0" applyFont="0" applyFill="0" applyBorder="0" applyAlignment="0" applyProtection="0"/>
    <xf numFmtId="0" fontId="5" fillId="6" borderId="0">
      <alignment horizontal="right" wrapText="1"/>
    </xf>
    <xf numFmtId="0" fontId="29" fillId="0" borderId="0"/>
    <xf numFmtId="164" fontId="23" fillId="0" borderId="0" applyFont="0" applyFill="0" applyBorder="0" applyAlignment="0" applyProtection="0"/>
    <xf numFmtId="9" fontId="23" fillId="0" borderId="0" applyFont="0" applyFill="0" applyBorder="0" applyAlignment="0" applyProtection="0"/>
    <xf numFmtId="0" fontId="34" fillId="0" borderId="0" applyNumberFormat="0" applyFill="0" applyBorder="0" applyAlignment="0" applyProtection="0">
      <alignment vertical="top"/>
      <protection locked="0"/>
    </xf>
    <xf numFmtId="0" fontId="23" fillId="0" borderId="0"/>
    <xf numFmtId="0" fontId="44" fillId="0" borderId="0"/>
    <xf numFmtId="9" fontId="44" fillId="0" borderId="0" applyFont="0" applyFill="0" applyBorder="0" applyAlignment="0" applyProtection="0"/>
  </cellStyleXfs>
  <cellXfs count="333">
    <xf numFmtId="0" fontId="0" fillId="0" borderId="0" xfId="0"/>
    <xf numFmtId="0" fontId="3" fillId="0" borderId="0" xfId="0" applyFont="1"/>
    <xf numFmtId="0" fontId="3" fillId="0" borderId="0" xfId="0" applyFont="1" applyAlignment="1">
      <alignment wrapText="1"/>
    </xf>
    <xf numFmtId="0" fontId="7" fillId="0" borderId="0" xfId="0" applyFont="1"/>
    <xf numFmtId="0" fontId="7" fillId="0" borderId="0" xfId="0" applyFont="1" applyAlignment="1">
      <alignment wrapText="1"/>
    </xf>
    <xf numFmtId="0" fontId="7" fillId="0" borderId="0" xfId="0" applyFont="1" applyFill="1" applyAlignment="1">
      <alignment horizontal="left"/>
    </xf>
    <xf numFmtId="0" fontId="7" fillId="0" borderId="0" xfId="0" applyFont="1" applyFill="1"/>
    <xf numFmtId="0" fontId="7" fillId="0" borderId="0" xfId="0" applyFont="1" applyBorder="1"/>
    <xf numFmtId="0" fontId="5" fillId="0" borderId="0" xfId="0" applyFont="1"/>
    <xf numFmtId="0" fontId="9" fillId="0" borderId="0" xfId="0" applyFont="1"/>
    <xf numFmtId="0" fontId="3" fillId="0" borderId="0" xfId="0" applyFont="1" applyBorder="1"/>
    <xf numFmtId="1" fontId="3" fillId="0" borderId="0" xfId="3" applyNumberFormat="1" applyFont="1"/>
    <xf numFmtId="0" fontId="12" fillId="0" borderId="0" xfId="0" applyFont="1"/>
    <xf numFmtId="0" fontId="5" fillId="2" borderId="1" xfId="0" applyFont="1" applyFill="1" applyBorder="1" applyAlignment="1">
      <alignment horizontal="center" wrapText="1"/>
    </xf>
    <xf numFmtId="167" fontId="7" fillId="0" borderId="0" xfId="0" applyNumberFormat="1" applyFont="1" applyFill="1" applyAlignment="1">
      <alignment horizontal="right"/>
    </xf>
    <xf numFmtId="0" fontId="7" fillId="0" borderId="0" xfId="0" applyFont="1" applyFill="1" applyAlignment="1">
      <alignment horizontal="right"/>
    </xf>
    <xf numFmtId="0" fontId="8" fillId="0"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left" wrapText="1" indent="1"/>
    </xf>
    <xf numFmtId="0" fontId="3" fillId="0" borderId="0" xfId="0" applyFont="1" applyFill="1" applyAlignment="1">
      <alignment horizontal="left" indent="1"/>
    </xf>
    <xf numFmtId="0" fontId="5" fillId="0" borderId="0" xfId="0" applyFont="1" applyBorder="1" applyAlignment="1"/>
    <xf numFmtId="0" fontId="5" fillId="0" borderId="0" xfId="0" applyFont="1" applyBorder="1" applyAlignment="1">
      <alignment wrapText="1"/>
    </xf>
    <xf numFmtId="168" fontId="7" fillId="0" borderId="0" xfId="0" applyNumberFormat="1" applyFont="1" applyFill="1" applyAlignment="1">
      <alignment horizontal="right"/>
    </xf>
    <xf numFmtId="0" fontId="14" fillId="0" borderId="0" xfId="0" applyFont="1" applyBorder="1" applyAlignment="1"/>
    <xf numFmtId="0" fontId="14" fillId="0" borderId="0" xfId="0" applyFont="1" applyAlignment="1"/>
    <xf numFmtId="1" fontId="2" fillId="0" borderId="0" xfId="2" applyNumberFormat="1" applyFont="1"/>
    <xf numFmtId="0" fontId="4" fillId="0" borderId="0" xfId="0" applyFont="1" applyAlignment="1">
      <alignment horizontal="right" wrapText="1"/>
    </xf>
    <xf numFmtId="166" fontId="7" fillId="0" borderId="0" xfId="0" applyNumberFormat="1" applyFont="1" applyFill="1" applyAlignment="1">
      <alignment horizontal="right"/>
    </xf>
    <xf numFmtId="9" fontId="5" fillId="0" borderId="0" xfId="4" applyFont="1"/>
    <xf numFmtId="0" fontId="5" fillId="0" borderId="0" xfId="0" applyFont="1" applyFill="1"/>
    <xf numFmtId="165" fontId="5" fillId="0" borderId="0" xfId="4" applyNumberFormat="1" applyFont="1"/>
    <xf numFmtId="0" fontId="8" fillId="0" borderId="0" xfId="0" applyFont="1"/>
    <xf numFmtId="169" fontId="7" fillId="0" borderId="0" xfId="1" applyNumberFormat="1" applyFont="1"/>
    <xf numFmtId="0" fontId="4" fillId="0" borderId="0" xfId="0" applyFont="1" applyBorder="1" applyAlignment="1"/>
    <xf numFmtId="9" fontId="10" fillId="0" borderId="0" xfId="4" applyFont="1"/>
    <xf numFmtId="9" fontId="10" fillId="0" borderId="0" xfId="4" applyFont="1" applyBorder="1"/>
    <xf numFmtId="0" fontId="13" fillId="2" borderId="1" xfId="0" applyFont="1" applyFill="1" applyBorder="1" applyAlignment="1">
      <alignment horizontal="center" wrapText="1"/>
    </xf>
    <xf numFmtId="0" fontId="5" fillId="0" borderId="0" xfId="0" applyFont="1" applyAlignment="1">
      <alignment horizontal="right" wrapText="1"/>
    </xf>
    <xf numFmtId="0" fontId="18" fillId="0" borderId="0" xfId="0" applyFont="1" applyFill="1" applyBorder="1" applyAlignment="1"/>
    <xf numFmtId="0" fontId="5" fillId="0" borderId="0" xfId="0" applyFont="1" applyAlignment="1">
      <alignment horizontal="right"/>
    </xf>
    <xf numFmtId="0" fontId="13" fillId="0" borderId="0" xfId="0" applyFont="1" applyAlignment="1">
      <alignment horizontal="left"/>
    </xf>
    <xf numFmtId="0" fontId="13" fillId="0" borderId="0" xfId="0" applyFont="1" applyAlignment="1"/>
    <xf numFmtId="0" fontId="5" fillId="0" borderId="0" xfId="4" applyNumberFormat="1" applyFont="1"/>
    <xf numFmtId="0" fontId="11" fillId="2" borderId="0" xfId="0" applyFont="1" applyFill="1" applyAlignment="1">
      <alignment horizontal="left"/>
    </xf>
    <xf numFmtId="0" fontId="16" fillId="2" borderId="0" xfId="0" applyFont="1" applyFill="1" applyAlignment="1">
      <alignment horizontal="left" wrapText="1" indent="1"/>
    </xf>
    <xf numFmtId="167" fontId="17" fillId="2" borderId="0" xfId="0" applyNumberFormat="1" applyFont="1" applyFill="1" applyAlignment="1">
      <alignment horizontal="right"/>
    </xf>
    <xf numFmtId="0" fontId="11" fillId="2" borderId="0" xfId="4" applyNumberFormat="1" applyFont="1" applyFill="1"/>
    <xf numFmtId="0" fontId="17" fillId="2" borderId="0" xfId="0" applyFont="1" applyFill="1"/>
    <xf numFmtId="0" fontId="15" fillId="2" borderId="0" xfId="0" applyFont="1" applyFill="1"/>
    <xf numFmtId="9" fontId="15" fillId="2" borderId="0" xfId="4" applyFont="1" applyFill="1"/>
    <xf numFmtId="169" fontId="9" fillId="0" borderId="1" xfId="1" applyNumberFormat="1" applyFont="1" applyBorder="1"/>
    <xf numFmtId="169" fontId="19" fillId="0" borderId="1" xfId="1" applyNumberFormat="1" applyFont="1" applyBorder="1"/>
    <xf numFmtId="165" fontId="12" fillId="0" borderId="1" xfId="4" applyNumberFormat="1" applyFont="1" applyBorder="1"/>
    <xf numFmtId="0" fontId="3" fillId="0" borderId="0" xfId="0" applyFont="1" applyAlignment="1">
      <alignment vertical="center"/>
    </xf>
    <xf numFmtId="0" fontId="5" fillId="0" borderId="0" xfId="0" applyFont="1" applyAlignment="1">
      <alignment wrapText="1"/>
    </xf>
    <xf numFmtId="0" fontId="4" fillId="0" borderId="0" xfId="0" applyFont="1" applyAlignment="1">
      <alignment wrapText="1"/>
    </xf>
    <xf numFmtId="165" fontId="11" fillId="2" borderId="0" xfId="4" applyNumberFormat="1" applyFont="1" applyFill="1"/>
    <xf numFmtId="0" fontId="21" fillId="0" borderId="0" xfId="0" applyFont="1" applyAlignment="1"/>
    <xf numFmtId="0" fontId="5" fillId="3" borderId="0" xfId="0" applyFont="1" applyFill="1" applyAlignment="1">
      <alignment wrapText="1"/>
    </xf>
    <xf numFmtId="3" fontId="7" fillId="0" borderId="0" xfId="0" applyNumberFormat="1" applyFont="1" applyFill="1"/>
    <xf numFmtId="0" fontId="22" fillId="0" borderId="0" xfId="0" applyFont="1" applyFill="1" applyAlignment="1">
      <alignment vertical="center"/>
    </xf>
    <xf numFmtId="3" fontId="7" fillId="4" borderId="0" xfId="0" applyNumberFormat="1" applyFont="1" applyFill="1"/>
    <xf numFmtId="0" fontId="3" fillId="4" borderId="0" xfId="0" applyFont="1" applyFill="1"/>
    <xf numFmtId="0" fontId="5" fillId="0" borderId="0" xfId="0" applyFont="1" applyAlignment="1">
      <alignment vertical="center" wrapText="1"/>
    </xf>
    <xf numFmtId="0" fontId="7" fillId="0" borderId="0" xfId="0" applyFont="1" applyAlignment="1">
      <alignment vertical="center" wrapText="1"/>
    </xf>
    <xf numFmtId="0" fontId="4" fillId="0" borderId="0" xfId="0" applyFont="1" applyAlignment="1">
      <alignment horizontal="center"/>
    </xf>
    <xf numFmtId="0" fontId="5" fillId="0" borderId="0" xfId="0" applyFont="1" applyFill="1" applyAlignment="1">
      <alignment wrapText="1"/>
    </xf>
    <xf numFmtId="0" fontId="0" fillId="0" borderId="0" xfId="0" applyAlignment="1">
      <alignment wrapText="1"/>
    </xf>
    <xf numFmtId="0" fontId="20" fillId="0" borderId="0" xfId="0" applyFont="1"/>
    <xf numFmtId="0" fontId="4" fillId="0" borderId="0" xfId="0" applyFont="1" applyAlignment="1"/>
    <xf numFmtId="2" fontId="7" fillId="0" borderId="0" xfId="0" applyNumberFormat="1" applyFont="1" applyFill="1" applyAlignment="1">
      <alignment horizontal="right"/>
    </xf>
    <xf numFmtId="1" fontId="5" fillId="0" borderId="0" xfId="0" applyNumberFormat="1" applyFont="1" applyAlignment="1">
      <alignment horizontal="right"/>
    </xf>
    <xf numFmtId="1" fontId="5" fillId="0" borderId="0" xfId="0" applyNumberFormat="1" applyFont="1"/>
    <xf numFmtId="1" fontId="7" fillId="0" borderId="0" xfId="0" applyNumberFormat="1" applyFont="1" applyAlignment="1">
      <alignment horizontal="right"/>
    </xf>
    <xf numFmtId="1" fontId="7" fillId="0" borderId="0" xfId="0" applyNumberFormat="1" applyFont="1"/>
    <xf numFmtId="0" fontId="5" fillId="0" borderId="0" xfId="0" applyFont="1" applyAlignment="1">
      <alignment horizontal="center" vertical="center" wrapText="1"/>
    </xf>
    <xf numFmtId="0" fontId="2" fillId="0" borderId="0" xfId="0" applyFont="1"/>
    <xf numFmtId="0" fontId="23" fillId="0" borderId="0" xfId="0" applyFont="1"/>
    <xf numFmtId="167" fontId="0" fillId="0" borderId="0" xfId="0" applyNumberFormat="1"/>
    <xf numFmtId="0" fontId="25" fillId="0" borderId="0" xfId="0" applyFont="1"/>
    <xf numFmtId="169" fontId="7" fillId="7" borderId="0" xfId="1" applyNumberFormat="1" applyFont="1" applyFill="1"/>
    <xf numFmtId="169" fontId="9" fillId="7" borderId="1" xfId="1" applyNumberFormat="1" applyFont="1" applyFill="1" applyBorder="1"/>
    <xf numFmtId="1" fontId="8" fillId="7" borderId="0" xfId="1" applyNumberFormat="1" applyFont="1" applyFill="1"/>
    <xf numFmtId="169" fontId="19" fillId="7" borderId="1" xfId="1" applyNumberFormat="1" applyFont="1" applyFill="1" applyBorder="1"/>
    <xf numFmtId="0" fontId="7" fillId="7" borderId="0" xfId="0" applyFont="1" applyFill="1"/>
    <xf numFmtId="0" fontId="23" fillId="0" borderId="0" xfId="0" applyFont="1" applyFill="1"/>
    <xf numFmtId="1" fontId="5" fillId="7" borderId="0" xfId="0" applyNumberFormat="1" applyFont="1" applyFill="1" applyAlignment="1">
      <alignment horizontal="right"/>
    </xf>
    <xf numFmtId="169" fontId="5" fillId="7" borderId="0" xfId="1" applyNumberFormat="1" applyFont="1" applyFill="1"/>
    <xf numFmtId="0" fontId="5" fillId="0" borderId="0" xfId="0" applyFont="1" applyAlignment="1">
      <alignment vertical="top" wrapText="1"/>
    </xf>
    <xf numFmtId="0" fontId="5" fillId="5" borderId="0" xfId="0" applyFont="1" applyFill="1" applyAlignment="1">
      <alignment vertical="top" wrapText="1"/>
    </xf>
    <xf numFmtId="0" fontId="5" fillId="0" borderId="0" xfId="0" applyFont="1" applyFill="1" applyAlignment="1">
      <alignment horizontal="left" vertical="top" wrapText="1"/>
    </xf>
    <xf numFmtId="0" fontId="5" fillId="0" borderId="0" xfId="0" applyFont="1" applyAlignment="1">
      <alignment vertical="top"/>
    </xf>
    <xf numFmtId="0" fontId="26" fillId="0" borderId="0" xfId="0" applyFont="1" applyAlignment="1">
      <alignment vertical="top"/>
    </xf>
    <xf numFmtId="0" fontId="7" fillId="8" borderId="0" xfId="0" applyFont="1" applyFill="1"/>
    <xf numFmtId="0" fontId="27" fillId="0" borderId="0" xfId="0" applyFont="1"/>
    <xf numFmtId="167" fontId="27" fillId="0" borderId="0" xfId="0" applyNumberFormat="1" applyFont="1"/>
    <xf numFmtId="1" fontId="0" fillId="0" borderId="0" xfId="0" applyNumberFormat="1"/>
    <xf numFmtId="1" fontId="7" fillId="7" borderId="0" xfId="1" applyNumberFormat="1" applyFont="1" applyFill="1"/>
    <xf numFmtId="0" fontId="30" fillId="0" borderId="0" xfId="6" applyFont="1"/>
    <xf numFmtId="167" fontId="31" fillId="0" borderId="0" xfId="6" applyNumberFormat="1" applyFont="1"/>
    <xf numFmtId="167" fontId="30" fillId="0" borderId="0" xfId="6" applyNumberFormat="1" applyFont="1"/>
    <xf numFmtId="165" fontId="30" fillId="0" borderId="0" xfId="6" applyNumberFormat="1" applyFont="1"/>
    <xf numFmtId="0" fontId="31" fillId="0" borderId="0" xfId="6" applyFont="1"/>
    <xf numFmtId="165" fontId="31" fillId="0" borderId="0" xfId="6" applyNumberFormat="1" applyFont="1"/>
    <xf numFmtId="0" fontId="30" fillId="0" borderId="0" xfId="6" applyFont="1" applyFill="1"/>
    <xf numFmtId="0" fontId="30" fillId="9" borderId="0" xfId="6" applyFont="1" applyFill="1"/>
    <xf numFmtId="167" fontId="31" fillId="9" borderId="0" xfId="6" applyNumberFormat="1" applyFont="1" applyFill="1"/>
    <xf numFmtId="165" fontId="31" fillId="9" borderId="0" xfId="6" applyNumberFormat="1" applyFont="1" applyFill="1"/>
    <xf numFmtId="167" fontId="30" fillId="0" borderId="0" xfId="6" applyNumberFormat="1" applyFont="1" applyFill="1"/>
    <xf numFmtId="0" fontId="31" fillId="9" borderId="0" xfId="6" applyFont="1" applyFill="1"/>
    <xf numFmtId="1" fontId="31" fillId="0" borderId="0" xfId="6" applyNumberFormat="1" applyFont="1"/>
    <xf numFmtId="1" fontId="30" fillId="0" borderId="0" xfId="6" applyNumberFormat="1" applyFont="1"/>
    <xf numFmtId="9" fontId="30" fillId="0" borderId="0" xfId="6" applyNumberFormat="1" applyFont="1"/>
    <xf numFmtId="0" fontId="32" fillId="0" borderId="0" xfId="6" applyFont="1"/>
    <xf numFmtId="0" fontId="33" fillId="0" borderId="0" xfId="0" applyFont="1" applyAlignment="1">
      <alignment horizontal="left" indent="2"/>
    </xf>
    <xf numFmtId="0" fontId="34" fillId="0" borderId="0" xfId="9" applyAlignment="1" applyProtection="1">
      <alignment horizontal="left" indent="2"/>
    </xf>
    <xf numFmtId="2" fontId="30" fillId="0" borderId="0" xfId="6" applyNumberFormat="1" applyFont="1"/>
    <xf numFmtId="0" fontId="28" fillId="0" borderId="0" xfId="6" applyFont="1"/>
    <xf numFmtId="0" fontId="27" fillId="0" borderId="0" xfId="6" applyFont="1"/>
    <xf numFmtId="0" fontId="27" fillId="0" borderId="0" xfId="6" applyFont="1" applyAlignment="1">
      <alignment wrapText="1"/>
    </xf>
    <xf numFmtId="0" fontId="30" fillId="0" borderId="0" xfId="0" applyFont="1"/>
    <xf numFmtId="0" fontId="28" fillId="0" borderId="0" xfId="0" applyFont="1"/>
    <xf numFmtId="0" fontId="27" fillId="0" borderId="0" xfId="0" applyFont="1" applyAlignment="1">
      <alignment wrapText="1"/>
    </xf>
    <xf numFmtId="0" fontId="35" fillId="0" borderId="0" xfId="0" applyFont="1" applyAlignment="1">
      <alignment horizontal="left" wrapText="1"/>
    </xf>
    <xf numFmtId="0" fontId="35" fillId="0" borderId="0" xfId="6" applyFont="1" applyAlignment="1">
      <alignment horizontal="left"/>
    </xf>
    <xf numFmtId="0" fontId="36" fillId="0" borderId="0" xfId="0" applyFont="1"/>
    <xf numFmtId="0" fontId="36" fillId="0" borderId="0" xfId="0" applyFont="1" applyAlignment="1">
      <alignment vertical="center"/>
    </xf>
    <xf numFmtId="0" fontId="36" fillId="0" borderId="0" xfId="0" applyFont="1" applyAlignment="1">
      <alignment horizontal="left" vertical="center"/>
    </xf>
    <xf numFmtId="0" fontId="36" fillId="0" borderId="0" xfId="0" applyFont="1" applyBorder="1" applyAlignment="1">
      <alignment vertical="center"/>
    </xf>
    <xf numFmtId="0" fontId="5" fillId="0" borderId="0" xfId="0" applyFont="1" applyBorder="1" applyAlignment="1">
      <alignment horizontal="center" vertical="center" wrapText="1"/>
    </xf>
    <xf numFmtId="0" fontId="14" fillId="2" borderId="0" xfId="0" applyFont="1" applyFill="1" applyBorder="1" applyAlignment="1">
      <alignment horizontal="center" wrapText="1"/>
    </xf>
    <xf numFmtId="0" fontId="5" fillId="2" borderId="0" xfId="0" applyFont="1" applyFill="1" applyBorder="1" applyAlignment="1">
      <alignment horizontal="center" wrapText="1"/>
    </xf>
    <xf numFmtId="0" fontId="7" fillId="0" borderId="0" xfId="0" applyFont="1" applyBorder="1" applyAlignment="1">
      <alignment wrapText="1"/>
    </xf>
    <xf numFmtId="0" fontId="14" fillId="0" borderId="0" xfId="0" applyFont="1" applyBorder="1" applyAlignment="1">
      <alignment wrapText="1"/>
    </xf>
    <xf numFmtId="0" fontId="7" fillId="0" borderId="0" xfId="0" applyFont="1" applyFill="1" applyBorder="1" applyAlignment="1">
      <alignment horizontal="left" wrapText="1"/>
    </xf>
    <xf numFmtId="0" fontId="6" fillId="0" borderId="0" xfId="10" applyFont="1"/>
    <xf numFmtId="165" fontId="5" fillId="0" borderId="0" xfId="10" applyNumberFormat="1" applyFont="1"/>
    <xf numFmtId="0" fontId="5" fillId="0" borderId="0" xfId="10" applyFont="1" applyAlignment="1">
      <alignment vertical="center" wrapText="1"/>
    </xf>
    <xf numFmtId="0" fontId="6" fillId="0" borderId="0" xfId="10" applyFont="1" applyAlignment="1">
      <alignment vertical="center" wrapText="1"/>
    </xf>
    <xf numFmtId="167" fontId="8" fillId="0" borderId="0" xfId="10" applyNumberFormat="1" applyFont="1"/>
    <xf numFmtId="0" fontId="6" fillId="0" borderId="0" xfId="10" applyFont="1" applyAlignment="1">
      <alignment wrapText="1"/>
    </xf>
    <xf numFmtId="0" fontId="13" fillId="2" borderId="1" xfId="10" applyFont="1" applyFill="1" applyBorder="1" applyAlignment="1">
      <alignment horizontal="center" wrapText="1"/>
    </xf>
    <xf numFmtId="0" fontId="5" fillId="2" borderId="1" xfId="10" applyFont="1" applyFill="1" applyBorder="1" applyAlignment="1">
      <alignment horizontal="center" wrapText="1"/>
    </xf>
    <xf numFmtId="0" fontId="5" fillId="0" borderId="0" xfId="10" applyFont="1" applyAlignment="1">
      <alignment horizontal="right" wrapText="1"/>
    </xf>
    <xf numFmtId="165" fontId="5" fillId="0" borderId="0" xfId="10" applyNumberFormat="1" applyFont="1" applyAlignment="1">
      <alignment horizontal="right" wrapText="1"/>
    </xf>
    <xf numFmtId="0" fontId="5" fillId="3" borderId="0" xfId="10" applyFont="1" applyFill="1" applyAlignment="1">
      <alignment wrapText="1"/>
    </xf>
    <xf numFmtId="0" fontId="5" fillId="0" borderId="0" xfId="10" applyFont="1" applyFill="1" applyAlignment="1">
      <alignment wrapText="1"/>
    </xf>
    <xf numFmtId="167" fontId="5" fillId="0" borderId="0" xfId="10" applyNumberFormat="1" applyFont="1" applyAlignment="1">
      <alignment wrapText="1"/>
    </xf>
    <xf numFmtId="0" fontId="5" fillId="0" borderId="0" xfId="10" applyFont="1" applyAlignment="1">
      <alignment wrapText="1"/>
    </xf>
    <xf numFmtId="0" fontId="18" fillId="0" borderId="0" xfId="10" applyFont="1" applyFill="1" applyBorder="1" applyAlignment="1"/>
    <xf numFmtId="0" fontId="6" fillId="0" borderId="0" xfId="10" applyFont="1" applyFill="1" applyAlignment="1">
      <alignment horizontal="left"/>
    </xf>
    <xf numFmtId="0" fontId="5" fillId="0" borderId="0" xfId="10" applyFont="1"/>
    <xf numFmtId="0" fontId="5" fillId="0" borderId="0" xfId="10" applyFont="1" applyFill="1"/>
    <xf numFmtId="167" fontId="5" fillId="0" borderId="0" xfId="10" applyNumberFormat="1" applyFont="1" applyAlignment="1">
      <alignment horizontal="right"/>
    </xf>
    <xf numFmtId="0" fontId="5" fillId="0" borderId="0" xfId="10" applyFont="1" applyAlignment="1">
      <alignment horizontal="right"/>
    </xf>
    <xf numFmtId="0" fontId="5" fillId="0" borderId="0" xfId="10" applyFont="1" applyBorder="1" applyAlignment="1"/>
    <xf numFmtId="0" fontId="2" fillId="0" borderId="0" xfId="10" applyFont="1" applyFill="1" applyAlignment="1">
      <alignment horizontal="left" wrapText="1" indent="1"/>
    </xf>
    <xf numFmtId="165" fontId="5" fillId="0" borderId="0" xfId="8" applyNumberFormat="1" applyFont="1"/>
    <xf numFmtId="167" fontId="6" fillId="0" borderId="0" xfId="10" applyNumberFormat="1" applyFont="1" applyAlignment="1">
      <alignment horizontal="right"/>
    </xf>
    <xf numFmtId="0" fontId="5" fillId="0" borderId="0" xfId="10" applyFont="1" applyBorder="1" applyAlignment="1">
      <alignment wrapText="1"/>
    </xf>
    <xf numFmtId="0" fontId="11" fillId="2" borderId="0" xfId="10" applyFont="1" applyFill="1" applyAlignment="1">
      <alignment horizontal="left"/>
    </xf>
    <xf numFmtId="0" fontId="16" fillId="2" borderId="0" xfId="10" applyFont="1" applyFill="1" applyAlignment="1">
      <alignment horizontal="left" wrapText="1" indent="1"/>
    </xf>
    <xf numFmtId="165" fontId="15" fillId="2" borderId="0" xfId="8" applyNumberFormat="1" applyFont="1" applyFill="1"/>
    <xf numFmtId="3" fontId="6" fillId="0" borderId="0" xfId="10" applyNumberFormat="1" applyFont="1" applyFill="1"/>
    <xf numFmtId="169" fontId="6" fillId="0" borderId="0" xfId="7" applyNumberFormat="1" applyFont="1"/>
    <xf numFmtId="0" fontId="13" fillId="0" borderId="0" xfId="10" applyFont="1" applyAlignment="1"/>
    <xf numFmtId="0" fontId="2" fillId="0" borderId="0" xfId="10" applyFont="1" applyFill="1" applyAlignment="1">
      <alignment horizontal="left"/>
    </xf>
    <xf numFmtId="0" fontId="6" fillId="0" borderId="0" xfId="10" applyFont="1" applyFill="1"/>
    <xf numFmtId="167" fontId="6" fillId="0" borderId="0" xfId="10" applyNumberFormat="1" applyFont="1"/>
    <xf numFmtId="0" fontId="13" fillId="0" borderId="0" xfId="10" applyFont="1" applyAlignment="1">
      <alignment horizontal="left"/>
    </xf>
    <xf numFmtId="0" fontId="12" fillId="0" borderId="0" xfId="10" applyFont="1"/>
    <xf numFmtId="169" fontId="9" fillId="0" borderId="1" xfId="7" applyNumberFormat="1" applyFont="1" applyBorder="1"/>
    <xf numFmtId="165" fontId="12" fillId="0" borderId="1" xfId="8" applyNumberFormat="1" applyFont="1" applyBorder="1"/>
    <xf numFmtId="0" fontId="23" fillId="0" borderId="0" xfId="10"/>
    <xf numFmtId="0" fontId="8" fillId="0" borderId="0" xfId="10" applyFont="1"/>
    <xf numFmtId="0" fontId="23" fillId="0" borderId="0" xfId="10" applyAlignment="1">
      <alignment wrapText="1"/>
    </xf>
    <xf numFmtId="0" fontId="20" fillId="0" borderId="0" xfId="10" applyFont="1"/>
    <xf numFmtId="167" fontId="6" fillId="7" borderId="0" xfId="10" applyNumberFormat="1" applyFont="1" applyFill="1" applyAlignment="1">
      <alignment horizontal="right"/>
    </xf>
    <xf numFmtId="167" fontId="6" fillId="7" borderId="0" xfId="7" applyNumberFormat="1" applyFont="1" applyFill="1"/>
    <xf numFmtId="167" fontId="9" fillId="7" borderId="1" xfId="7" applyNumberFormat="1" applyFont="1" applyFill="1" applyBorder="1"/>
    <xf numFmtId="0" fontId="5" fillId="0" borderId="0" xfId="10" applyFont="1" applyAlignment="1">
      <alignment horizontal="center" vertical="center" wrapText="1"/>
    </xf>
    <xf numFmtId="170" fontId="7" fillId="7" borderId="0" xfId="1" applyNumberFormat="1" applyFont="1" applyFill="1"/>
    <xf numFmtId="170" fontId="9" fillId="7" borderId="1" xfId="1" applyNumberFormat="1" applyFont="1" applyFill="1" applyBorder="1"/>
    <xf numFmtId="170" fontId="7" fillId="0" borderId="0" xfId="1" applyNumberFormat="1" applyFont="1" applyFill="1"/>
    <xf numFmtId="0" fontId="27" fillId="0" borderId="0" xfId="0" applyNumberFormat="1" applyFont="1"/>
    <xf numFmtId="0" fontId="39" fillId="0" borderId="0" xfId="0" applyFont="1"/>
    <xf numFmtId="167" fontId="27" fillId="9" borderId="0" xfId="0" applyNumberFormat="1" applyFont="1" applyFill="1"/>
    <xf numFmtId="0" fontId="31" fillId="0" borderId="0" xfId="6" applyFont="1" applyAlignment="1">
      <alignment horizontal="right"/>
    </xf>
    <xf numFmtId="167" fontId="31" fillId="0" borderId="0" xfId="0" applyNumberFormat="1" applyFont="1"/>
    <xf numFmtId="0" fontId="31" fillId="0" borderId="0" xfId="0" applyFont="1"/>
    <xf numFmtId="167" fontId="30" fillId="0" borderId="0" xfId="0" applyNumberFormat="1" applyFont="1"/>
    <xf numFmtId="167" fontId="30" fillId="10" borderId="0" xfId="0" applyNumberFormat="1" applyFont="1" applyFill="1"/>
    <xf numFmtId="171" fontId="40" fillId="0" borderId="0" xfId="0" applyNumberFormat="1" applyFont="1" applyBorder="1" applyAlignment="1">
      <alignment horizontal="right" vertical="top"/>
    </xf>
    <xf numFmtId="172" fontId="40" fillId="0" borderId="0" xfId="0" applyNumberFormat="1" applyFont="1" applyBorder="1" applyAlignment="1">
      <alignment horizontal="right" vertical="top"/>
    </xf>
    <xf numFmtId="0" fontId="40" fillId="0" borderId="0" xfId="0" applyFont="1" applyBorder="1" applyAlignment="1">
      <alignment horizontal="left" vertical="top" wrapText="1"/>
    </xf>
    <xf numFmtId="0" fontId="0" fillId="0" borderId="0" xfId="0" applyFont="1" applyBorder="1" applyAlignment="1">
      <alignment horizontal="center" vertical="center"/>
    </xf>
    <xf numFmtId="0" fontId="40" fillId="0" borderId="6" xfId="0" applyFont="1" applyBorder="1" applyAlignment="1">
      <alignment horizontal="left" vertical="top" wrapText="1"/>
    </xf>
    <xf numFmtId="0" fontId="40" fillId="0" borderId="8" xfId="0" applyFont="1" applyBorder="1" applyAlignment="1">
      <alignment horizontal="left" vertical="top" wrapText="1"/>
    </xf>
    <xf numFmtId="165" fontId="40" fillId="0" borderId="6" xfId="4" applyNumberFormat="1" applyFont="1" applyBorder="1" applyAlignment="1">
      <alignment horizontal="left" vertical="top" wrapText="1"/>
    </xf>
    <xf numFmtId="165" fontId="40" fillId="0" borderId="8" xfId="4" applyNumberFormat="1" applyFont="1" applyBorder="1" applyAlignment="1">
      <alignment horizontal="left" vertical="top" wrapText="1"/>
    </xf>
    <xf numFmtId="0" fontId="40" fillId="0" borderId="11" xfId="0" applyFont="1" applyBorder="1" applyAlignment="1">
      <alignment horizontal="left" vertical="top" wrapText="1"/>
    </xf>
    <xf numFmtId="0" fontId="40" fillId="0" borderId="13" xfId="0" applyFont="1" applyBorder="1" applyAlignment="1">
      <alignment horizontal="left" vertical="top" wrapText="1"/>
    </xf>
    <xf numFmtId="165" fontId="40" fillId="0" borderId="11" xfId="4" applyNumberFormat="1" applyFont="1" applyBorder="1" applyAlignment="1">
      <alignment horizontal="left" vertical="top" wrapText="1"/>
    </xf>
    <xf numFmtId="165" fontId="40" fillId="0" borderId="13" xfId="4" applyNumberFormat="1" applyFont="1" applyBorder="1" applyAlignment="1">
      <alignment horizontal="left" vertical="top" wrapText="1"/>
    </xf>
    <xf numFmtId="165" fontId="40" fillId="0" borderId="18" xfId="4" applyNumberFormat="1" applyFont="1" applyBorder="1" applyAlignment="1">
      <alignment horizontal="left" vertical="top" wrapText="1"/>
    </xf>
    <xf numFmtId="165" fontId="40" fillId="0" borderId="21" xfId="4" applyNumberFormat="1" applyFont="1" applyBorder="1" applyAlignment="1">
      <alignment horizontal="center" wrapText="1"/>
    </xf>
    <xf numFmtId="165" fontId="0" fillId="0" borderId="0" xfId="4" applyNumberFormat="1" applyFont="1"/>
    <xf numFmtId="0" fontId="40" fillId="0" borderId="18" xfId="0" applyFont="1" applyBorder="1" applyAlignment="1">
      <alignment horizontal="left" vertical="top" wrapText="1"/>
    </xf>
    <xf numFmtId="0" fontId="40" fillId="11" borderId="21" xfId="0" applyFont="1" applyFill="1" applyBorder="1" applyAlignment="1">
      <alignment horizontal="center" wrapText="1"/>
    </xf>
    <xf numFmtId="0" fontId="40" fillId="0" borderId="21" xfId="0" applyFont="1" applyBorder="1" applyAlignment="1">
      <alignment horizontal="center" wrapText="1"/>
    </xf>
    <xf numFmtId="0" fontId="42" fillId="0" borderId="0" xfId="0" applyFont="1"/>
    <xf numFmtId="0" fontId="0" fillId="0" borderId="30" xfId="0" applyBorder="1"/>
    <xf numFmtId="0" fontId="0" fillId="0" borderId="31" xfId="0" applyBorder="1"/>
    <xf numFmtId="0" fontId="0" fillId="0" borderId="32" xfId="0" applyBorder="1"/>
    <xf numFmtId="0" fontId="0" fillId="0" borderId="33" xfId="0" applyBorder="1"/>
    <xf numFmtId="0" fontId="0" fillId="0" borderId="0" xfId="0" applyBorder="1"/>
    <xf numFmtId="0" fontId="0" fillId="0" borderId="34" xfId="0" applyBorder="1"/>
    <xf numFmtId="0" fontId="0" fillId="2" borderId="35" xfId="0" applyFill="1" applyBorder="1"/>
    <xf numFmtId="0" fontId="0" fillId="2" borderId="36" xfId="0" applyFill="1" applyBorder="1"/>
    <xf numFmtId="0" fontId="20" fillId="2" borderId="36" xfId="0" applyFont="1" applyFill="1" applyBorder="1"/>
    <xf numFmtId="0" fontId="20" fillId="2" borderId="37" xfId="0" applyFont="1" applyFill="1" applyBorder="1"/>
    <xf numFmtId="0" fontId="1" fillId="0" borderId="0" xfId="0" applyFont="1"/>
    <xf numFmtId="0" fontId="20" fillId="0" borderId="37" xfId="0" applyFont="1" applyBorder="1"/>
    <xf numFmtId="0" fontId="20" fillId="0" borderId="35" xfId="0" applyFont="1" applyBorder="1"/>
    <xf numFmtId="9" fontId="5" fillId="4" borderId="0" xfId="4" applyFont="1" applyFill="1"/>
    <xf numFmtId="9" fontId="5" fillId="4" borderId="0" xfId="4" applyNumberFormat="1" applyFont="1" applyFill="1"/>
    <xf numFmtId="3" fontId="6" fillId="4" borderId="0" xfId="0" applyNumberFormat="1" applyFont="1" applyFill="1"/>
    <xf numFmtId="0" fontId="45" fillId="0" borderId="0" xfId="0" applyFont="1" applyAlignment="1">
      <alignment vertical="center"/>
    </xf>
    <xf numFmtId="167" fontId="30" fillId="14" borderId="0" xfId="6" applyNumberFormat="1" applyFont="1" applyFill="1"/>
    <xf numFmtId="0" fontId="27" fillId="14" borderId="0" xfId="0" applyFont="1" applyFill="1" applyAlignment="1">
      <alignment wrapText="1"/>
    </xf>
    <xf numFmtId="0" fontId="27" fillId="14" borderId="0" xfId="0" applyFont="1" applyFill="1"/>
    <xf numFmtId="0" fontId="28" fillId="14" borderId="0" xfId="0" applyFont="1" applyFill="1"/>
    <xf numFmtId="0" fontId="5" fillId="14" borderId="0" xfId="10" applyFont="1" applyFill="1"/>
    <xf numFmtId="0" fontId="5" fillId="14" borderId="0" xfId="8" applyNumberFormat="1" applyFont="1" applyFill="1"/>
    <xf numFmtId="0" fontId="6" fillId="14" borderId="0" xfId="10" applyFont="1" applyFill="1"/>
    <xf numFmtId="0" fontId="5" fillId="14" borderId="0" xfId="0" applyFont="1" applyFill="1"/>
    <xf numFmtId="0" fontId="7" fillId="14" borderId="0" xfId="0" applyFont="1" applyFill="1"/>
    <xf numFmtId="3" fontId="7" fillId="14" borderId="0" xfId="0" applyNumberFormat="1" applyFont="1" applyFill="1"/>
    <xf numFmtId="0" fontId="5" fillId="5" borderId="0" xfId="0" applyFont="1" applyFill="1" applyAlignment="1">
      <alignment vertical="top"/>
    </xf>
    <xf numFmtId="0" fontId="6" fillId="0" borderId="0" xfId="0" applyFont="1" applyFill="1" applyAlignment="1">
      <alignment horizontal="left" wrapText="1" indent="1"/>
    </xf>
    <xf numFmtId="0" fontId="17" fillId="2" borderId="0" xfId="0" applyFont="1" applyFill="1" applyAlignment="1">
      <alignment horizontal="left" wrapText="1" indent="1"/>
    </xf>
    <xf numFmtId="9" fontId="0" fillId="0" borderId="0" xfId="0" applyNumberFormat="1"/>
    <xf numFmtId="10" fontId="0" fillId="0" borderId="0" xfId="0" applyNumberFormat="1"/>
    <xf numFmtId="3" fontId="6" fillId="14" borderId="0" xfId="10" applyNumberFormat="1" applyFont="1" applyFill="1"/>
    <xf numFmtId="165" fontId="40" fillId="0" borderId="20" xfId="4" applyNumberFormat="1" applyFont="1" applyBorder="1" applyAlignment="1">
      <alignment horizontal="left" vertical="top" wrapText="1"/>
    </xf>
    <xf numFmtId="165" fontId="0" fillId="0" borderId="9" xfId="4" applyNumberFormat="1" applyFont="1" applyBorder="1" applyAlignment="1">
      <alignment horizontal="center" vertical="center"/>
    </xf>
    <xf numFmtId="165" fontId="0" fillId="0" borderId="14" xfId="4" applyNumberFormat="1" applyFont="1" applyBorder="1" applyAlignment="1">
      <alignment horizontal="center" vertical="center"/>
    </xf>
    <xf numFmtId="165" fontId="40" fillId="0" borderId="19" xfId="4" applyNumberFormat="1" applyFont="1" applyBorder="1" applyAlignment="1">
      <alignment horizontal="left" vertical="top" wrapText="1"/>
    </xf>
    <xf numFmtId="165" fontId="0" fillId="0" borderId="0" xfId="4" applyNumberFormat="1" applyFont="1" applyBorder="1" applyAlignment="1">
      <alignment horizontal="center" vertical="center"/>
    </xf>
    <xf numFmtId="165" fontId="0" fillId="0" borderId="16" xfId="4" applyNumberFormat="1" applyFont="1" applyBorder="1" applyAlignment="1">
      <alignment horizontal="center" vertical="center"/>
    </xf>
    <xf numFmtId="165" fontId="40" fillId="0" borderId="12" xfId="4" applyNumberFormat="1" applyFont="1" applyBorder="1" applyAlignment="1">
      <alignment horizontal="left" vertical="top" wrapText="1"/>
    </xf>
    <xf numFmtId="165" fontId="0" fillId="0" borderId="7" xfId="4" applyNumberFormat="1" applyFont="1" applyBorder="1" applyAlignment="1">
      <alignment horizontal="center" vertical="center"/>
    </xf>
    <xf numFmtId="165" fontId="40" fillId="0" borderId="15" xfId="4" applyNumberFormat="1" applyFont="1" applyBorder="1" applyAlignment="1">
      <alignment horizontal="left" vertical="top" wrapText="1"/>
    </xf>
    <xf numFmtId="165" fontId="0" fillId="0" borderId="10" xfId="4" applyNumberFormat="1" applyFont="1" applyBorder="1" applyAlignment="1">
      <alignment horizontal="center" vertical="center"/>
    </xf>
    <xf numFmtId="165" fontId="41" fillId="0" borderId="0" xfId="4" applyNumberFormat="1" applyFont="1" applyBorder="1" applyAlignment="1">
      <alignment horizontal="center" vertical="center" wrapText="1"/>
    </xf>
    <xf numFmtId="165" fontId="40" fillId="0" borderId="28" xfId="4" applyNumberFormat="1" applyFont="1" applyBorder="1" applyAlignment="1">
      <alignment horizontal="left" vertical="top" wrapText="1"/>
    </xf>
    <xf numFmtId="165" fontId="0" fillId="0" borderId="27" xfId="4" applyNumberFormat="1" applyFont="1" applyBorder="1" applyAlignment="1">
      <alignment horizontal="center" vertical="center"/>
    </xf>
    <xf numFmtId="165" fontId="0" fillId="0" borderId="18" xfId="4" applyNumberFormat="1" applyFont="1" applyBorder="1" applyAlignment="1">
      <alignment horizontal="center" vertical="center"/>
    </xf>
    <xf numFmtId="165" fontId="0" fillId="0" borderId="6" xfId="4" applyNumberFormat="1" applyFont="1" applyBorder="1" applyAlignment="1">
      <alignment horizontal="center" vertical="center"/>
    </xf>
    <xf numFmtId="165" fontId="40" fillId="0" borderId="26" xfId="4" applyNumberFormat="1" applyFont="1" applyBorder="1" applyAlignment="1">
      <alignment horizontal="center" wrapText="1"/>
    </xf>
    <xf numFmtId="165" fontId="0" fillId="0" borderId="5" xfId="4" applyNumberFormat="1" applyFont="1" applyBorder="1" applyAlignment="1">
      <alignment horizontal="center" vertical="center"/>
    </xf>
    <xf numFmtId="165" fontId="40" fillId="0" borderId="25" xfId="4" applyNumberFormat="1" applyFont="1" applyBorder="1" applyAlignment="1">
      <alignment horizontal="center" wrapText="1"/>
    </xf>
    <xf numFmtId="165" fontId="0" fillId="0" borderId="4" xfId="4" applyNumberFormat="1" applyFont="1" applyBorder="1" applyAlignment="1">
      <alignment horizontal="center" vertical="center"/>
    </xf>
    <xf numFmtId="165" fontId="40" fillId="0" borderId="24" xfId="4" applyNumberFormat="1" applyFont="1" applyBorder="1" applyAlignment="1">
      <alignment horizontal="center" wrapText="1"/>
    </xf>
    <xf numFmtId="165" fontId="0" fillId="0" borderId="23" xfId="4" applyNumberFormat="1" applyFont="1" applyBorder="1" applyAlignment="1">
      <alignment horizontal="center" vertical="center"/>
    </xf>
    <xf numFmtId="165" fontId="40" fillId="0" borderId="22" xfId="4" applyNumberFormat="1" applyFont="1" applyBorder="1" applyAlignment="1">
      <alignment horizontal="center" wrapText="1"/>
    </xf>
    <xf numFmtId="165" fontId="0" fillId="0" borderId="3" xfId="4" applyNumberFormat="1" applyFont="1" applyBorder="1" applyAlignment="1">
      <alignment horizontal="center" vertical="center"/>
    </xf>
    <xf numFmtId="0" fontId="40" fillId="11" borderId="22" xfId="0" applyFont="1" applyFill="1" applyBorder="1" applyAlignment="1">
      <alignment horizontal="center" wrapText="1"/>
    </xf>
    <xf numFmtId="0" fontId="0" fillId="11" borderId="3" xfId="0" applyFont="1" applyFill="1" applyBorder="1" applyAlignment="1">
      <alignment horizontal="center" vertical="center"/>
    </xf>
    <xf numFmtId="0" fontId="41" fillId="0" borderId="0" xfId="0" applyFont="1" applyBorder="1" applyAlignment="1">
      <alignment horizontal="center" vertical="center" wrapText="1"/>
    </xf>
    <xf numFmtId="0" fontId="0" fillId="0" borderId="0" xfId="0" applyFont="1" applyBorder="1" applyAlignment="1">
      <alignment horizontal="center" vertical="center"/>
    </xf>
    <xf numFmtId="0" fontId="40" fillId="0" borderId="28" xfId="0" applyFont="1" applyBorder="1" applyAlignment="1">
      <alignment horizontal="left" vertical="top" wrapText="1"/>
    </xf>
    <xf numFmtId="0" fontId="0" fillId="0" borderId="27" xfId="0" applyFont="1" applyBorder="1" applyAlignment="1">
      <alignment horizontal="center" vertical="center"/>
    </xf>
    <xf numFmtId="0" fontId="0" fillId="0" borderId="18"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0" fillId="0" borderId="24" xfId="0" applyFont="1" applyBorder="1" applyAlignment="1">
      <alignment horizontal="center" wrapText="1"/>
    </xf>
    <xf numFmtId="0" fontId="0" fillId="0" borderId="23" xfId="0" applyFont="1" applyBorder="1" applyAlignment="1">
      <alignment horizontal="center" vertical="center"/>
    </xf>
    <xf numFmtId="0" fontId="40" fillId="0" borderId="22" xfId="0" applyFont="1" applyBorder="1" applyAlignment="1">
      <alignment horizontal="center" wrapText="1"/>
    </xf>
    <xf numFmtId="0" fontId="0" fillId="0" borderId="3" xfId="0" applyFont="1" applyBorder="1" applyAlignment="1">
      <alignment horizontal="center" vertical="center"/>
    </xf>
    <xf numFmtId="0" fontId="40" fillId="0" borderId="26" xfId="0" applyFont="1" applyBorder="1" applyAlignment="1">
      <alignment horizontal="center" wrapText="1"/>
    </xf>
    <xf numFmtId="0" fontId="0" fillId="0" borderId="5" xfId="0" applyFont="1" applyBorder="1" applyAlignment="1">
      <alignment horizontal="center" vertical="center"/>
    </xf>
    <xf numFmtId="0" fontId="40" fillId="0" borderId="25" xfId="0" applyFont="1" applyBorder="1" applyAlignment="1">
      <alignment horizontal="center" wrapText="1"/>
    </xf>
    <xf numFmtId="0" fontId="0" fillId="0" borderId="4" xfId="0" applyFont="1" applyBorder="1" applyAlignment="1">
      <alignment horizontal="center" vertical="center"/>
    </xf>
    <xf numFmtId="0" fontId="40" fillId="0" borderId="17" xfId="0" applyFont="1" applyBorder="1" applyAlignment="1">
      <alignment horizontal="left" vertical="top" wrapText="1"/>
    </xf>
    <xf numFmtId="0" fontId="0" fillId="0" borderId="9" xfId="0" applyFont="1" applyBorder="1" applyAlignment="1">
      <alignment horizontal="center" vertical="center"/>
    </xf>
    <xf numFmtId="0" fontId="0" fillId="0" borderId="14" xfId="0" applyFont="1" applyBorder="1" applyAlignment="1">
      <alignment horizontal="center" vertical="center"/>
    </xf>
    <xf numFmtId="0" fontId="40" fillId="0" borderId="12" xfId="0" applyFont="1" applyBorder="1" applyAlignment="1">
      <alignment horizontal="left" vertical="top" wrapText="1"/>
    </xf>
    <xf numFmtId="0" fontId="15" fillId="13" borderId="37" xfId="0" applyFont="1" applyFill="1" applyBorder="1" applyAlignment="1">
      <alignment horizontal="center" vertical="center"/>
    </xf>
    <xf numFmtId="0" fontId="15" fillId="13" borderId="36" xfId="0" applyFont="1" applyFill="1" applyBorder="1" applyAlignment="1">
      <alignment horizontal="center" vertical="center"/>
    </xf>
    <xf numFmtId="0" fontId="15" fillId="13" borderId="35" xfId="0" applyFont="1" applyFill="1" applyBorder="1" applyAlignment="1">
      <alignment horizontal="center" vertical="center"/>
    </xf>
    <xf numFmtId="0" fontId="43" fillId="12" borderId="40" xfId="0" applyFont="1" applyFill="1" applyBorder="1" applyAlignment="1">
      <alignment horizontal="center" vertical="center"/>
    </xf>
    <xf numFmtId="0" fontId="43" fillId="12" borderId="39" xfId="0" applyFont="1" applyFill="1" applyBorder="1" applyAlignment="1">
      <alignment horizontal="center" vertical="center"/>
    </xf>
    <xf numFmtId="0" fontId="43" fillId="12" borderId="38" xfId="0" applyFont="1" applyFill="1" applyBorder="1" applyAlignment="1">
      <alignment horizontal="center" vertical="center"/>
    </xf>
    <xf numFmtId="0" fontId="40" fillId="11" borderId="25" xfId="0" applyFont="1" applyFill="1" applyBorder="1" applyAlignment="1">
      <alignment horizontal="center" wrapText="1"/>
    </xf>
    <xf numFmtId="0" fontId="0" fillId="11" borderId="4" xfId="0" applyFont="1" applyFill="1" applyBorder="1" applyAlignment="1">
      <alignment horizontal="center" vertical="center"/>
    </xf>
    <xf numFmtId="0" fontId="41" fillId="0" borderId="10" xfId="0" applyFont="1" applyBorder="1" applyAlignment="1">
      <alignment horizontal="center" vertical="center" wrapText="1"/>
    </xf>
    <xf numFmtId="0" fontId="0" fillId="11" borderId="28" xfId="0" applyFill="1" applyBorder="1" applyAlignment="1">
      <alignment horizontal="center" vertical="center" wrapText="1"/>
    </xf>
    <xf numFmtId="0" fontId="0" fillId="11" borderId="18" xfId="0" applyFont="1" applyFill="1" applyBorder="1" applyAlignment="1">
      <alignment horizontal="center" vertical="center"/>
    </xf>
    <xf numFmtId="0" fontId="0" fillId="11" borderId="7" xfId="0" applyFont="1" applyFill="1" applyBorder="1" applyAlignment="1">
      <alignment horizontal="center" vertical="center"/>
    </xf>
    <xf numFmtId="0" fontId="0" fillId="11" borderId="6" xfId="0" applyFont="1" applyFill="1" applyBorder="1" applyAlignment="1">
      <alignment horizontal="center" vertical="center"/>
    </xf>
    <xf numFmtId="0" fontId="40" fillId="11" borderId="26" xfId="0" applyFont="1" applyFill="1" applyBorder="1" applyAlignment="1">
      <alignment horizontal="center" wrapText="1"/>
    </xf>
    <xf numFmtId="0" fontId="0" fillId="11" borderId="5" xfId="0" applyFont="1" applyFill="1" applyBorder="1" applyAlignment="1">
      <alignment horizontal="center" vertical="center"/>
    </xf>
    <xf numFmtId="0" fontId="40" fillId="11" borderId="24" xfId="0" applyFont="1" applyFill="1" applyBorder="1" applyAlignment="1">
      <alignment horizontal="center" wrapText="1"/>
    </xf>
    <xf numFmtId="0" fontId="0" fillId="11" borderId="23" xfId="0" applyFont="1" applyFill="1" applyBorder="1" applyAlignment="1">
      <alignment horizontal="center" vertical="center"/>
    </xf>
    <xf numFmtId="0" fontId="40" fillId="0" borderId="29" xfId="0" applyFont="1" applyBorder="1" applyAlignment="1">
      <alignment horizontal="left" vertical="top" wrapText="1"/>
    </xf>
    <xf numFmtId="0" fontId="40" fillId="0" borderId="9" xfId="0" applyFont="1" applyBorder="1" applyAlignment="1">
      <alignment horizontal="left" vertical="top" wrapText="1"/>
    </xf>
    <xf numFmtId="0" fontId="40" fillId="0" borderId="7" xfId="0" applyFont="1" applyBorder="1" applyAlignment="1">
      <alignment horizontal="left" vertical="top" wrapText="1"/>
    </xf>
    <xf numFmtId="0" fontId="40" fillId="11" borderId="29" xfId="0" applyFont="1" applyFill="1" applyBorder="1" applyAlignment="1">
      <alignment horizontal="left" vertical="top" wrapText="1"/>
    </xf>
    <xf numFmtId="0" fontId="40" fillId="11" borderId="18" xfId="0" applyFont="1" applyFill="1" applyBorder="1" applyAlignment="1">
      <alignment horizontal="left" vertical="top" wrapText="1"/>
    </xf>
    <xf numFmtId="0" fontId="40" fillId="11" borderId="7" xfId="0" applyFont="1" applyFill="1" applyBorder="1" applyAlignment="1">
      <alignment horizontal="left" vertical="top" wrapText="1"/>
    </xf>
    <xf numFmtId="0" fontId="40" fillId="11" borderId="6" xfId="0" applyFont="1" applyFill="1" applyBorder="1" applyAlignment="1">
      <alignment horizontal="left" vertical="top" wrapText="1"/>
    </xf>
    <xf numFmtId="0" fontId="40" fillId="0" borderId="20" xfId="0" applyFont="1" applyBorder="1" applyAlignment="1">
      <alignment horizontal="left" vertical="top" wrapText="1"/>
    </xf>
    <xf numFmtId="0" fontId="5" fillId="0" borderId="0" xfId="0" applyFont="1" applyAlignment="1">
      <alignment horizontal="center" vertical="center" wrapText="1"/>
    </xf>
    <xf numFmtId="0" fontId="5" fillId="0" borderId="0" xfId="6" applyFont="1" applyBorder="1" applyAlignment="1">
      <alignment horizontal="center" vertical="center" wrapText="1"/>
    </xf>
    <xf numFmtId="0" fontId="5" fillId="0" borderId="0" xfId="10" applyFont="1" applyAlignment="1">
      <alignment horizontal="center" vertical="center" wrapText="1"/>
    </xf>
    <xf numFmtId="0" fontId="38" fillId="0" borderId="0" xfId="10" applyFont="1" applyAlignment="1">
      <alignment horizontal="left" wrapText="1"/>
    </xf>
    <xf numFmtId="1" fontId="31" fillId="0" borderId="0" xfId="6" applyNumberFormat="1" applyFont="1" applyAlignment="1">
      <alignment horizontal="center"/>
    </xf>
    <xf numFmtId="0" fontId="31" fillId="5" borderId="0" xfId="6" applyFont="1" applyFill="1" applyAlignment="1">
      <alignment horizontal="center"/>
    </xf>
    <xf numFmtId="0" fontId="26" fillId="0" borderId="0" xfId="0" applyFont="1" applyAlignment="1">
      <alignment horizontal="center" wrapText="1"/>
    </xf>
    <xf numFmtId="0" fontId="26" fillId="0" borderId="2" xfId="0" applyFont="1" applyBorder="1" applyAlignment="1">
      <alignment horizontal="center" wrapText="1"/>
    </xf>
    <xf numFmtId="0" fontId="5" fillId="8" borderId="0" xfId="0" applyFont="1" applyFill="1" applyAlignment="1">
      <alignment horizontal="center" vertical="center" wrapText="1"/>
    </xf>
    <xf numFmtId="167" fontId="31" fillId="0" borderId="0" xfId="6" applyNumberFormat="1" applyFont="1" applyAlignment="1">
      <alignment horizontal="center" wrapText="1"/>
    </xf>
    <xf numFmtId="0" fontId="25" fillId="0" borderId="0" xfId="0" applyFont="1" applyAlignment="1">
      <alignment horizontal="left" vertical="top" wrapText="1"/>
    </xf>
    <xf numFmtId="0" fontId="30" fillId="10" borderId="0" xfId="0" applyFont="1" applyFill="1" applyAlignment="1">
      <alignment horizontal="left" vertical="top" wrapText="1"/>
    </xf>
    <xf numFmtId="0" fontId="30" fillId="5" borderId="0" xfId="6" applyFont="1" applyFill="1"/>
    <xf numFmtId="167" fontId="30" fillId="5" borderId="0" xfId="6" applyNumberFormat="1" applyFont="1" applyFill="1"/>
    <xf numFmtId="167" fontId="31" fillId="5" borderId="0" xfId="6" applyNumberFormat="1" applyFont="1" applyFill="1"/>
    <xf numFmtId="165" fontId="31" fillId="5" borderId="0" xfId="6" applyNumberFormat="1" applyFont="1" applyFill="1"/>
    <xf numFmtId="0" fontId="30" fillId="10" borderId="0" xfId="0" applyFont="1" applyFill="1" applyAlignment="1">
      <alignment horizontal="center" vertical="center" wrapText="1"/>
    </xf>
    <xf numFmtId="0" fontId="25" fillId="10" borderId="0" xfId="0" applyFont="1" applyFill="1"/>
    <xf numFmtId="167" fontId="0" fillId="10" borderId="0" xfId="0" applyNumberFormat="1" applyFill="1"/>
  </cellXfs>
  <cellStyles count="13">
    <cellStyle name="Comma" xfId="1" builtinId="3"/>
    <cellStyle name="Comma 2" xfId="7"/>
    <cellStyle name="Hyperlink" xfId="9" builtinId="8"/>
    <cellStyle name="Normal" xfId="0" builtinId="0"/>
    <cellStyle name="Normal 2" xfId="6"/>
    <cellStyle name="Normal 2 2" xfId="10"/>
    <cellStyle name="Normal 3" xfId="11"/>
    <cellStyle name="Normal_outcomes" xfId="2"/>
    <cellStyle name="Normal_Sheet1" xfId="3"/>
    <cellStyle name="Percent" xfId="4" builtinId="5"/>
    <cellStyle name="Percent 2" xfId="8"/>
    <cellStyle name="Percent 3" xfId="12"/>
    <cellStyle name="Style 1" xfId="5"/>
  </cellStyles>
  <dxfs count="0"/>
  <tableStyles count="0" defaultTableStyle="TableStyleMedium9" defaultPivotStyle="PivotStyleLight16"/>
  <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CA"/>
  <c:chart>
    <c:autoTitleDeleted val="1"/>
    <c:plotArea>
      <c:layout>
        <c:manualLayout>
          <c:layoutTarget val="inner"/>
          <c:xMode val="edge"/>
          <c:yMode val="edge"/>
          <c:x val="0.30273852132119849"/>
          <c:y val="0.13813813813813824"/>
          <c:w val="0.63645817000147764"/>
          <c:h val="0.70726466624104423"/>
        </c:manualLayout>
      </c:layout>
      <c:barChart>
        <c:barDir val="bar"/>
        <c:grouping val="stacked"/>
        <c:ser>
          <c:idx val="0"/>
          <c:order val="0"/>
          <c:tx>
            <c:strRef>
              <c:f>Figures!$P$32</c:f>
              <c:strCache>
                <c:ptCount val="1"/>
                <c:pt idx="0">
                  <c:v>Detrimental**</c:v>
                </c:pt>
              </c:strCache>
            </c:strRef>
          </c:tx>
          <c:spPr>
            <a:solidFill>
              <a:schemeClr val="accent1"/>
            </a:solidFill>
            <a:ln>
              <a:solidFill>
                <a:prstClr val="black"/>
              </a:solidFill>
            </a:ln>
          </c:spPr>
          <c:dLbls>
            <c:dLbl>
              <c:idx val="0"/>
              <c:layout>
                <c:manualLayout>
                  <c:x val="3.0651476684573398E-2"/>
                  <c:y val="2.885618622101203E-3"/>
                </c:manualLayout>
              </c:layout>
              <c:dLblPos val="ctr"/>
              <c:showVal val="1"/>
            </c:dLbl>
            <c:dLbl>
              <c:idx val="1"/>
              <c:layout>
                <c:manualLayout>
                  <c:x val="5.5032716412784864E-2"/>
                  <c:y val="-5.7712372442024137E-3"/>
                </c:manualLayout>
              </c:layout>
              <c:dLblPos val="ctr"/>
              <c:showVal val="1"/>
            </c:dLbl>
            <c:dLbl>
              <c:idx val="2"/>
              <c:layout>
                <c:manualLayout>
                  <c:x val="5.7644510265656049E-2"/>
                  <c:y val="-2.885618622101203E-3"/>
                </c:manualLayout>
              </c:layout>
              <c:dLblPos val="ctr"/>
              <c:showVal val="1"/>
            </c:dLbl>
            <c:dLbl>
              <c:idx val="3"/>
              <c:layout>
                <c:manualLayout>
                  <c:x val="5.6406069860426414E-2"/>
                  <c:y val="-2.885618622101203E-3"/>
                </c:manualLayout>
              </c:layout>
              <c:dLblPos val="ctr"/>
              <c:showVal val="1"/>
            </c:dLbl>
            <c:dLbl>
              <c:idx val="4"/>
              <c:layout>
                <c:manualLayout>
                  <c:x val="0.16270727549243297"/>
                  <c:y val="-5.7712372442024137E-3"/>
                </c:manualLayout>
              </c:layout>
              <c:dLblPos val="ctr"/>
              <c:showVal val="1"/>
            </c:dLbl>
            <c:dLbl>
              <c:idx val="5"/>
              <c:layout>
                <c:manualLayout>
                  <c:x val="0.11424789045060962"/>
                  <c:y val="-1.1542474488404831E-2"/>
                </c:manualLayout>
              </c:layout>
              <c:dLblPos val="ctr"/>
              <c:showVal val="1"/>
            </c:dLbl>
            <c:dLblPos val="inEnd"/>
            <c:showVal val="1"/>
          </c:dLbls>
          <c:cat>
            <c:strRef>
              <c:f>Figures!$O$33:$O$38</c:f>
              <c:strCache>
                <c:ptCount val="6"/>
                <c:pt idx="0">
                  <c:v>Other chronic disease</c:v>
                </c:pt>
                <c:pt idx="1">
                  <c:v>Cardiovascular disease</c:v>
                </c:pt>
                <c:pt idx="2">
                  <c:v>Cancer</c:v>
                </c:pt>
                <c:pt idx="3">
                  <c:v>Digestive diseases</c:v>
                </c:pt>
                <c:pt idx="4">
                  <c:v>Injuries</c:v>
                </c:pt>
                <c:pt idx="5">
                  <c:v>Neuropsychiatric conditions</c:v>
                </c:pt>
              </c:strCache>
            </c:strRef>
          </c:cat>
          <c:val>
            <c:numRef>
              <c:f>Figures!$P$33:$P$38</c:f>
              <c:numCache>
                <c:formatCode>0.0</c:formatCode>
                <c:ptCount val="6"/>
                <c:pt idx="0">
                  <c:v>0</c:v>
                </c:pt>
                <c:pt idx="1">
                  <c:v>0</c:v>
                </c:pt>
                <c:pt idx="2">
                  <c:v>0</c:v>
                </c:pt>
                <c:pt idx="3">
                  <c:v>0</c:v>
                </c:pt>
                <c:pt idx="4">
                  <c:v>0</c:v>
                </c:pt>
                <c:pt idx="5">
                  <c:v>0</c:v>
                </c:pt>
              </c:numCache>
            </c:numRef>
          </c:val>
        </c:ser>
        <c:ser>
          <c:idx val="1"/>
          <c:order val="1"/>
          <c:tx>
            <c:strRef>
              <c:f>Figures!$Q$32</c:f>
              <c:strCache>
                <c:ptCount val="1"/>
                <c:pt idx="0">
                  <c:v>Protective</c:v>
                </c:pt>
              </c:strCache>
            </c:strRef>
          </c:tx>
          <c:spPr>
            <a:solidFill>
              <a:srgbClr val="009B85"/>
            </a:solidFill>
            <a:ln>
              <a:solidFill>
                <a:prstClr val="black"/>
              </a:solidFill>
            </a:ln>
          </c:spPr>
          <c:dLbls>
            <c:dLbl>
              <c:idx val="0"/>
              <c:layout>
                <c:manualLayout>
                  <c:x val="-5.2934205362180096E-2"/>
                  <c:y val="0"/>
                </c:manualLayout>
              </c:layout>
              <c:dLblPos val="ctr"/>
              <c:showVal val="1"/>
            </c:dLbl>
            <c:dLbl>
              <c:idx val="1"/>
              <c:layout>
                <c:manualLayout>
                  <c:x val="-7.7653647558073913E-2"/>
                  <c:y val="0"/>
                </c:manualLayout>
              </c:layout>
              <c:dLblPos val="ctr"/>
              <c:showVal val="1"/>
            </c:dLbl>
            <c:dLbl>
              <c:idx val="2"/>
              <c:layout>
                <c:manualLayout>
                  <c:x val="-6.8793693428508523E-2"/>
                  <c:y val="0"/>
                </c:manualLayout>
              </c:layout>
              <c:dLblPos val="ctr"/>
              <c:showVal val="1"/>
            </c:dLbl>
            <c:dLbl>
              <c:idx val="3"/>
              <c:layout>
                <c:manualLayout>
                  <c:x val="-6.0474617950793591E-2"/>
                  <c:y val="0"/>
                </c:manualLayout>
              </c:layout>
              <c:dLblPos val="ctr"/>
              <c:showVal val="1"/>
            </c:dLbl>
            <c:dLbl>
              <c:idx val="4"/>
              <c:layout>
                <c:manualLayout>
                  <c:x val="-0.29659743174626535"/>
                  <c:y val="0"/>
                </c:manualLayout>
              </c:layout>
              <c:dLblPos val="ctr"/>
              <c:showVal val="1"/>
            </c:dLbl>
            <c:dLbl>
              <c:idx val="5"/>
              <c:layout>
                <c:manualLayout>
                  <c:x val="-0.15056939436308794"/>
                  <c:y val="-2.885618622101203E-3"/>
                </c:manualLayout>
              </c:layout>
              <c:dLblPos val="ctr"/>
              <c:showVal val="1"/>
            </c:dLbl>
            <c:dLblPos val="inEnd"/>
            <c:showVal val="1"/>
          </c:dLbls>
          <c:cat>
            <c:strRef>
              <c:f>Figures!$O$33:$O$38</c:f>
              <c:strCache>
                <c:ptCount val="6"/>
                <c:pt idx="0">
                  <c:v>Other chronic disease</c:v>
                </c:pt>
                <c:pt idx="1">
                  <c:v>Cardiovascular disease</c:v>
                </c:pt>
                <c:pt idx="2">
                  <c:v>Cancer</c:v>
                </c:pt>
                <c:pt idx="3">
                  <c:v>Digestive diseases</c:v>
                </c:pt>
                <c:pt idx="4">
                  <c:v>Injuries</c:v>
                </c:pt>
                <c:pt idx="5">
                  <c:v>Neuropsychiatric conditions</c:v>
                </c:pt>
              </c:strCache>
            </c:strRef>
          </c:cat>
          <c:val>
            <c:numRef>
              <c:f>Figures!$Q$33:$Q$38</c:f>
              <c:numCache>
                <c:formatCode>0.0</c:formatCode>
                <c:ptCount val="6"/>
                <c:pt idx="0">
                  <c:v>0</c:v>
                </c:pt>
                <c:pt idx="1">
                  <c:v>0</c:v>
                </c:pt>
                <c:pt idx="2">
                  <c:v>0</c:v>
                </c:pt>
                <c:pt idx="3">
                  <c:v>0</c:v>
                </c:pt>
                <c:pt idx="4">
                  <c:v>0</c:v>
                </c:pt>
                <c:pt idx="5">
                  <c:v>0</c:v>
                </c:pt>
              </c:numCache>
            </c:numRef>
          </c:val>
        </c:ser>
        <c:gapWidth val="0"/>
        <c:overlap val="100"/>
        <c:axId val="117935488"/>
        <c:axId val="117941376"/>
      </c:barChart>
      <c:catAx>
        <c:axId val="117935488"/>
        <c:scaling>
          <c:orientation val="minMax"/>
        </c:scaling>
        <c:axPos val="l"/>
        <c:numFmt formatCode="General" sourceLinked="1"/>
        <c:tickLblPos val="low"/>
        <c:spPr>
          <a:ln>
            <a:solidFill>
              <a:prstClr val="black"/>
            </a:solidFill>
          </a:ln>
        </c:spPr>
        <c:txPr>
          <a:bodyPr/>
          <a:lstStyle/>
          <a:p>
            <a:pPr>
              <a:defRPr sz="1050" b="0">
                <a:solidFill>
                  <a:schemeClr val="tx1"/>
                </a:solidFill>
                <a:latin typeface="+mn-lt"/>
              </a:defRPr>
            </a:pPr>
            <a:endParaRPr lang="en-US"/>
          </a:p>
        </c:txPr>
        <c:crossAx val="117941376"/>
        <c:crosses val="autoZero"/>
        <c:lblAlgn val="ctr"/>
        <c:lblOffset val="100"/>
        <c:tickLblSkip val="1"/>
      </c:catAx>
      <c:valAx>
        <c:axId val="117941376"/>
        <c:scaling>
          <c:orientation val="minMax"/>
          <c:min val="-4000"/>
        </c:scaling>
        <c:axPos val="b"/>
        <c:majorGridlines>
          <c:spPr>
            <a:ln>
              <a:solidFill>
                <a:schemeClr val="bg1"/>
              </a:solidFill>
            </a:ln>
          </c:spPr>
        </c:majorGridlines>
        <c:title>
          <c:tx>
            <c:rich>
              <a:bodyPr/>
              <a:lstStyle/>
              <a:p>
                <a:pPr>
                  <a:defRPr sz="1100"/>
                </a:pPr>
                <a:r>
                  <a:rPr lang="en-US"/>
                  <a:t>Average number of hospitalizations</a:t>
                </a:r>
              </a:p>
            </c:rich>
          </c:tx>
          <c:layout/>
        </c:title>
        <c:numFmt formatCode="0;0" sourceLinked="0"/>
        <c:tickLblPos val="nextTo"/>
        <c:crossAx val="117935488"/>
        <c:crosses val="autoZero"/>
        <c:crossBetween val="between"/>
      </c:valAx>
    </c:plotArea>
    <c:legend>
      <c:legendPos val="r"/>
      <c:legendEntry>
        <c:idx val="0"/>
        <c:delete val="1"/>
      </c:legendEntry>
      <c:legendEntry>
        <c:idx val="1"/>
        <c:delete val="1"/>
      </c:legendEntry>
      <c:layout>
        <c:manualLayout>
          <c:xMode val="edge"/>
          <c:yMode val="edge"/>
          <c:x val="0.81827998772880661"/>
          <c:y val="0.12375351729682442"/>
          <c:w val="0.15605691056910617"/>
          <c:h val="0.17509887180332875"/>
        </c:manualLayout>
      </c:layout>
      <c:txPr>
        <a:bodyPr/>
        <a:lstStyle/>
        <a:p>
          <a:pPr>
            <a:defRPr sz="1200"/>
          </a:pPr>
          <a:endParaRPr lang="en-US"/>
        </a:p>
      </c:txPr>
    </c:legend>
    <c:plotVisOnly val="1"/>
    <c:dispBlanksAs val="gap"/>
  </c:chart>
  <c:spPr>
    <a:ln>
      <a:noFill/>
    </a:ln>
  </c:spPr>
  <c:printSettings>
    <c:headerFooter/>
    <c:pageMargins b="0.75000000000000178" l="0.70000000000000062" r="0.70000000000000062" t="0.75000000000000178"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CA"/>
  <c:style val="26"/>
  <c:chart>
    <c:title>
      <c:tx>
        <c:rich>
          <a:bodyPr/>
          <a:lstStyle/>
          <a:p>
            <a:pPr>
              <a:defRPr/>
            </a:pPr>
            <a:r>
              <a:rPr lang="en-US" sz="1200"/>
              <a:t>Estimated Number of Chronic Disease Hospitalizations Attributable to Alcohol Consumption, [insert</a:t>
            </a:r>
            <a:r>
              <a:rPr lang="en-US" sz="1200" baseline="0"/>
              <a:t> PHU name and years]</a:t>
            </a:r>
            <a:endParaRPr lang="en-US" sz="1200"/>
          </a:p>
        </c:rich>
      </c:tx>
      <c:layout>
        <c:manualLayout>
          <c:xMode val="edge"/>
          <c:yMode val="edge"/>
          <c:x val="0.11970340127237199"/>
          <c:y val="4.2227456203914951E-3"/>
        </c:manualLayout>
      </c:layout>
    </c:title>
    <c:plotArea>
      <c:layout>
        <c:manualLayout>
          <c:layoutTarget val="inner"/>
          <c:xMode val="edge"/>
          <c:yMode val="edge"/>
          <c:x val="0.15685212187982694"/>
          <c:y val="0.23036638699669074"/>
          <c:w val="0.61997602151582965"/>
          <c:h val="0.64053246243793849"/>
        </c:manualLayout>
      </c:layout>
      <c:barChart>
        <c:barDir val="col"/>
        <c:grouping val="clustered"/>
        <c:ser>
          <c:idx val="0"/>
          <c:order val="0"/>
          <c:tx>
            <c:strRef>
              <c:f>Figures!$G$25</c:f>
              <c:strCache>
                <c:ptCount val="1"/>
                <c:pt idx="0">
                  <c:v>Cancers</c:v>
                </c:pt>
              </c:strCache>
            </c:strRef>
          </c:tx>
          <c:spPr>
            <a:solidFill>
              <a:srgbClr val="73BED3"/>
            </a:solidFill>
          </c:spPr>
          <c:dLbls>
            <c:dLblPos val="inEnd"/>
            <c:showVal val="1"/>
          </c:dLbls>
          <c:cat>
            <c:strRef>
              <c:f>Figures!$H$24</c:f>
              <c:strCache>
                <c:ptCount val="1"/>
                <c:pt idx="0">
                  <c:v>Chronic Disease</c:v>
                </c:pt>
              </c:strCache>
            </c:strRef>
          </c:cat>
          <c:val>
            <c:numRef>
              <c:f>Figures!$H$25</c:f>
              <c:numCache>
                <c:formatCode>0.0</c:formatCode>
                <c:ptCount val="1"/>
                <c:pt idx="0">
                  <c:v>0</c:v>
                </c:pt>
              </c:numCache>
            </c:numRef>
          </c:val>
        </c:ser>
        <c:ser>
          <c:idx val="1"/>
          <c:order val="1"/>
          <c:tx>
            <c:strRef>
              <c:f>Figures!$G$26</c:f>
              <c:strCache>
                <c:ptCount val="1"/>
                <c:pt idx="0">
                  <c:v>Digestive Diseases</c:v>
                </c:pt>
              </c:strCache>
            </c:strRef>
          </c:tx>
          <c:dLbls>
            <c:dLblPos val="inEnd"/>
            <c:showVal val="1"/>
          </c:dLbls>
          <c:cat>
            <c:strRef>
              <c:f>Figures!$H$24</c:f>
              <c:strCache>
                <c:ptCount val="1"/>
                <c:pt idx="0">
                  <c:v>Chronic Disease</c:v>
                </c:pt>
              </c:strCache>
            </c:strRef>
          </c:cat>
          <c:val>
            <c:numRef>
              <c:f>Figures!$H$26</c:f>
              <c:numCache>
                <c:formatCode>0.0</c:formatCode>
                <c:ptCount val="1"/>
                <c:pt idx="0">
                  <c:v>0</c:v>
                </c:pt>
              </c:numCache>
            </c:numRef>
          </c:val>
        </c:ser>
        <c:ser>
          <c:idx val="2"/>
          <c:order val="2"/>
          <c:tx>
            <c:strRef>
              <c:f>Figures!$G$27</c:f>
              <c:strCache>
                <c:ptCount val="1"/>
                <c:pt idx="0">
                  <c:v>Neuropsychiatric Conditions</c:v>
                </c:pt>
              </c:strCache>
            </c:strRef>
          </c:tx>
          <c:dLbls>
            <c:dLbl>
              <c:idx val="0"/>
              <c:layout>
                <c:manualLayout>
                  <c:x val="5.0296629760079359E-17"/>
                  <c:y val="5.8527591185358737E-3"/>
                </c:manualLayout>
              </c:layout>
              <c:dLblPos val="outEnd"/>
              <c:showVal val="1"/>
            </c:dLbl>
            <c:dLblPos val="inEnd"/>
            <c:showVal val="1"/>
          </c:dLbls>
          <c:cat>
            <c:strRef>
              <c:f>Figures!$H$24</c:f>
              <c:strCache>
                <c:ptCount val="1"/>
                <c:pt idx="0">
                  <c:v>Chronic Disease</c:v>
                </c:pt>
              </c:strCache>
            </c:strRef>
          </c:cat>
          <c:val>
            <c:numRef>
              <c:f>Figures!$H$27</c:f>
              <c:numCache>
                <c:formatCode>0.0</c:formatCode>
                <c:ptCount val="1"/>
                <c:pt idx="0">
                  <c:v>0</c:v>
                </c:pt>
              </c:numCache>
            </c:numRef>
          </c:val>
        </c:ser>
        <c:ser>
          <c:idx val="3"/>
          <c:order val="3"/>
          <c:tx>
            <c:strRef>
              <c:f>Figures!$G$28</c:f>
              <c:strCache>
                <c:ptCount val="1"/>
                <c:pt idx="0">
                  <c:v>Cardiovascular Diseases</c:v>
                </c:pt>
              </c:strCache>
            </c:strRef>
          </c:tx>
          <c:dLbls>
            <c:dLbl>
              <c:idx val="0"/>
              <c:spPr/>
              <c:txPr>
                <a:bodyPr/>
                <a:lstStyle/>
                <a:p>
                  <a:pPr>
                    <a:defRPr>
                      <a:solidFill>
                        <a:schemeClr val="bg1"/>
                      </a:solidFill>
                    </a:defRPr>
                  </a:pPr>
                  <a:endParaRPr lang="en-US"/>
                </a:p>
              </c:txPr>
            </c:dLbl>
            <c:dLblPos val="inEnd"/>
            <c:showVal val="1"/>
          </c:dLbls>
          <c:cat>
            <c:strRef>
              <c:f>Figures!$H$24</c:f>
              <c:strCache>
                <c:ptCount val="1"/>
                <c:pt idx="0">
                  <c:v>Chronic Disease</c:v>
                </c:pt>
              </c:strCache>
            </c:strRef>
          </c:cat>
          <c:val>
            <c:numRef>
              <c:f>Figures!$H$28</c:f>
              <c:numCache>
                <c:formatCode>0.0</c:formatCode>
                <c:ptCount val="1"/>
                <c:pt idx="0">
                  <c:v>0</c:v>
                </c:pt>
              </c:numCache>
            </c:numRef>
          </c:val>
        </c:ser>
        <c:ser>
          <c:idx val="4"/>
          <c:order val="4"/>
          <c:tx>
            <c:strRef>
              <c:f>Figures!$G$29</c:f>
              <c:strCache>
                <c:ptCount val="1"/>
                <c:pt idx="0">
                  <c:v>Other conditions</c:v>
                </c:pt>
              </c:strCache>
            </c:strRef>
          </c:tx>
          <c:dLbls>
            <c:dLblPos val="inEnd"/>
            <c:showVal val="1"/>
          </c:dLbls>
          <c:cat>
            <c:strRef>
              <c:f>Figures!$H$24</c:f>
              <c:strCache>
                <c:ptCount val="1"/>
                <c:pt idx="0">
                  <c:v>Chronic Disease</c:v>
                </c:pt>
              </c:strCache>
            </c:strRef>
          </c:cat>
          <c:val>
            <c:numRef>
              <c:f>Figures!$H$29</c:f>
              <c:numCache>
                <c:formatCode>0.0</c:formatCode>
                <c:ptCount val="1"/>
                <c:pt idx="0">
                  <c:v>0</c:v>
                </c:pt>
              </c:numCache>
            </c:numRef>
          </c:val>
        </c:ser>
        <c:overlap val="-40"/>
        <c:axId val="116149632"/>
        <c:axId val="117908608"/>
      </c:barChart>
      <c:catAx>
        <c:axId val="116149632"/>
        <c:scaling>
          <c:orientation val="minMax"/>
        </c:scaling>
        <c:axPos val="b"/>
        <c:numFmt formatCode="General" sourceLinked="1"/>
        <c:tickLblPos val="nextTo"/>
        <c:crossAx val="117908608"/>
        <c:crosses val="autoZero"/>
        <c:auto val="1"/>
        <c:lblAlgn val="ctr"/>
        <c:lblOffset val="100"/>
      </c:catAx>
      <c:valAx>
        <c:axId val="117908608"/>
        <c:scaling>
          <c:orientation val="minMax"/>
        </c:scaling>
        <c:axPos val="l"/>
        <c:title>
          <c:tx>
            <c:rich>
              <a:bodyPr rot="-5400000" vert="horz"/>
              <a:lstStyle/>
              <a:p>
                <a:pPr>
                  <a:defRPr/>
                </a:pPr>
                <a:r>
                  <a:rPr lang="en-CA" baseline="0"/>
                  <a:t>Number of Estimated Hospitalizations</a:t>
                </a:r>
                <a:endParaRPr lang="en-CA"/>
              </a:p>
            </c:rich>
          </c:tx>
          <c:layout>
            <c:manualLayout>
              <c:xMode val="edge"/>
              <c:yMode val="edge"/>
              <c:x val="1.4585615069721222E-2"/>
              <c:y val="0.23048332556442341"/>
            </c:manualLayout>
          </c:layout>
        </c:title>
        <c:numFmt formatCode="0.0" sourceLinked="1"/>
        <c:tickLblPos val="nextTo"/>
        <c:crossAx val="116149632"/>
        <c:crosses val="autoZero"/>
        <c:crossBetween val="between"/>
      </c:valAx>
    </c:plotArea>
    <c:legend>
      <c:legendPos val="r"/>
      <c:layout>
        <c:manualLayout>
          <c:xMode val="edge"/>
          <c:yMode val="edge"/>
          <c:x val="0.73209617316354092"/>
          <c:y val="0.14978923523796397"/>
          <c:w val="0.2656243586835596"/>
          <c:h val="0.54849921819603065"/>
        </c:manualLayout>
      </c:layout>
    </c:legend>
    <c:plotVisOnly val="1"/>
    <c:dispBlanksAs val="gap"/>
  </c:chart>
  <c:spPr>
    <a:ln>
      <a:noFill/>
    </a:ln>
  </c:spPr>
  <c:printSettings>
    <c:headerFooter/>
    <c:pageMargins b="0.75000000000000222" l="0.70000000000000062" r="0.70000000000000062" t="0.750000000000002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CA"/>
  <c:chart>
    <c:autoTitleDeleted val="1"/>
    <c:plotArea>
      <c:layout>
        <c:manualLayout>
          <c:layoutTarget val="inner"/>
          <c:xMode val="edge"/>
          <c:yMode val="edge"/>
          <c:x val="0.24861111111111195"/>
          <c:y val="0.22453703703703784"/>
          <c:w val="0.46388888888889196"/>
          <c:h val="0.77314814814815158"/>
        </c:manualLayout>
      </c:layout>
      <c:pieChart>
        <c:varyColors val="1"/>
        <c:ser>
          <c:idx val="0"/>
          <c:order val="0"/>
          <c:tx>
            <c:strRef>
              <c:f>Figures!$AB$4</c:f>
              <c:strCache>
                <c:ptCount val="1"/>
                <c:pt idx="0">
                  <c:v>Total</c:v>
                </c:pt>
              </c:strCache>
            </c:strRef>
          </c:tx>
          <c:dLbls>
            <c:dLbl>
              <c:idx val="0"/>
              <c:layout>
                <c:manualLayout>
                  <c:x val="-0.28323326771653529"/>
                  <c:y val="2.0688976377952792E-2"/>
                </c:manualLayout>
              </c:layout>
              <c:spPr/>
              <c:txPr>
                <a:bodyPr/>
                <a:lstStyle/>
                <a:p>
                  <a:pPr>
                    <a:defRPr/>
                  </a:pPr>
                  <a:endParaRPr lang="en-US"/>
                </a:p>
              </c:txPr>
              <c:dLblPos val="bestFit"/>
              <c:showVal val="1"/>
              <c:showCatName val="1"/>
            </c:dLbl>
            <c:dLbl>
              <c:idx val="3"/>
              <c:layout>
                <c:manualLayout>
                  <c:x val="-5.8956692913386156E-3"/>
                  <c:y val="6.7807669874599321E-3"/>
                </c:manualLayout>
              </c:layout>
              <c:spPr/>
              <c:txPr>
                <a:bodyPr/>
                <a:lstStyle/>
                <a:p>
                  <a:pPr>
                    <a:defRPr/>
                  </a:pPr>
                  <a:endParaRPr lang="en-US"/>
                </a:p>
              </c:txPr>
              <c:dLblPos val="bestFit"/>
              <c:showVal val="1"/>
              <c:showCatName val="1"/>
            </c:dLbl>
            <c:showVal val="1"/>
            <c:showCatName val="1"/>
            <c:showLeaderLines val="1"/>
          </c:dLbls>
          <c:cat>
            <c:strRef>
              <c:f>Figures!$Y$5:$Y$14</c:f>
              <c:strCache>
                <c:ptCount val="10"/>
                <c:pt idx="0">
                  <c:v>Drowning</c:v>
                </c:pt>
                <c:pt idx="1">
                  <c:v>Unintentional alcohol poisoning</c:v>
                </c:pt>
                <c:pt idx="2">
                  <c:v>Alcohol toxicity*</c:v>
                </c:pt>
                <c:pt idx="3">
                  <c:v>Fires</c:v>
                </c:pt>
                <c:pt idx="4">
                  <c:v>Homicide</c:v>
                </c:pt>
                <c:pt idx="5">
                  <c:v>Falls</c:v>
                </c:pt>
                <c:pt idx="6">
                  <c:v>Poisoning</c:v>
                </c:pt>
                <c:pt idx="7">
                  <c:v>Other unintentional Injuries</c:v>
                </c:pt>
                <c:pt idx="8">
                  <c:v>Motor vehicle collisions</c:v>
                </c:pt>
                <c:pt idx="9">
                  <c:v>Self-inflicted harm</c:v>
                </c:pt>
              </c:strCache>
            </c:strRef>
          </c:cat>
          <c:val>
            <c:numRef>
              <c:f>Figures!$AC$5:$AC$14</c:f>
              <c:numCache>
                <c:formatCode>0.0</c:formatCode>
                <c:ptCount val="10"/>
                <c:pt idx="0">
                  <c:v>1.3513513513513513</c:v>
                </c:pt>
                <c:pt idx="1">
                  <c:v>1.3513513513513513</c:v>
                </c:pt>
                <c:pt idx="2">
                  <c:v>1.3513513513513513</c:v>
                </c:pt>
                <c:pt idx="3">
                  <c:v>2.7027027027027026</c:v>
                </c:pt>
                <c:pt idx="4">
                  <c:v>5.4054054054054053</c:v>
                </c:pt>
                <c:pt idx="5">
                  <c:v>5.4054054054054053</c:v>
                </c:pt>
                <c:pt idx="6">
                  <c:v>12.162162162162163</c:v>
                </c:pt>
                <c:pt idx="7">
                  <c:v>17.567567567567568</c:v>
                </c:pt>
                <c:pt idx="8">
                  <c:v>25.675675675675674</c:v>
                </c:pt>
                <c:pt idx="9">
                  <c:v>27.027027027027028</c:v>
                </c:pt>
              </c:numCache>
            </c:numRef>
          </c:val>
        </c:ser>
        <c:dLbls>
          <c:showVal val="1"/>
          <c:showCatName val="1"/>
        </c:dLbls>
        <c:firstSliceAng val="0"/>
      </c:pieChart>
      <c:spPr>
        <a:noFill/>
        <a:ln w="25400">
          <a:noFill/>
        </a:ln>
      </c:spPr>
    </c:plotArea>
    <c:plotVisOnly val="1"/>
    <c:dispBlanksAs val="zero"/>
  </c:chart>
  <c:spPr>
    <a:ln>
      <a:noFill/>
    </a:ln>
  </c:spPr>
  <c:printSettings>
    <c:headerFooter/>
    <c:pageMargins b="0.75000000000000278" l="0.70000000000000062" r="0.70000000000000062" t="0.750000000000002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CA"/>
  <c:style val="29"/>
  <c:chart>
    <c:plotArea>
      <c:layout>
        <c:manualLayout>
          <c:layoutTarget val="inner"/>
          <c:xMode val="edge"/>
          <c:yMode val="edge"/>
          <c:x val="0.40661329833770782"/>
          <c:y val="3.2407407407407614E-2"/>
          <c:w val="0.54171303587051622"/>
          <c:h val="0.79869969378828065"/>
        </c:manualLayout>
      </c:layout>
      <c:barChart>
        <c:barDir val="bar"/>
        <c:grouping val="clustered"/>
        <c:ser>
          <c:idx val="0"/>
          <c:order val="0"/>
          <c:spPr>
            <a:solidFill>
              <a:srgbClr val="9BBB59">
                <a:lumMod val="75000"/>
              </a:srgbClr>
            </a:solidFill>
            <a:ln>
              <a:solidFill>
                <a:prstClr val="black">
                  <a:alpha val="50000"/>
                </a:prstClr>
              </a:solidFill>
            </a:ln>
            <a:effectLst/>
          </c:spPr>
          <c:cat>
            <c:strRef>
              <c:f>Figures!$AN$7:$AN$19</c:f>
              <c:strCache>
                <c:ptCount val="13"/>
                <c:pt idx="0">
                  <c:v>***Other intentional injuries</c:v>
                </c:pt>
                <c:pt idx="1">
                  <c:v>Epilepsy</c:v>
                </c:pt>
                <c:pt idx="2">
                  <c:v>Mouth and oropharynx cancer</c:v>
                </c:pt>
                <c:pt idx="3">
                  <c:v>Alcoholic psychoses</c:v>
                </c:pt>
                <c:pt idx="4">
                  <c:v>Poisoning</c:v>
                </c:pt>
                <c:pt idx="5">
                  <c:v>Liver cancer</c:v>
                </c:pt>
                <c:pt idx="6">
                  <c:v>**Other chronic diseases</c:v>
                </c:pt>
                <c:pt idx="7">
                  <c:v>Alcohol dependence syndrome</c:v>
                </c:pt>
                <c:pt idx="8">
                  <c:v>*Other unintentional injuries</c:v>
                </c:pt>
                <c:pt idx="9">
                  <c:v>Breast cancer</c:v>
                </c:pt>
                <c:pt idx="10">
                  <c:v>Motor vehicle collisions</c:v>
                </c:pt>
                <c:pt idx="11">
                  <c:v>Self-inflicted harm</c:v>
                </c:pt>
                <c:pt idx="12">
                  <c:v>Cirrhosis</c:v>
                </c:pt>
              </c:strCache>
            </c:strRef>
          </c:cat>
          <c:val>
            <c:numRef>
              <c:f>Figures!$AO$7:$AO$19</c:f>
              <c:numCache>
                <c:formatCode>General</c:formatCode>
                <c:ptCount val="13"/>
                <c:pt idx="0">
                  <c:v>5</c:v>
                </c:pt>
                <c:pt idx="1">
                  <c:v>5</c:v>
                </c:pt>
                <c:pt idx="2">
                  <c:v>6</c:v>
                </c:pt>
                <c:pt idx="3">
                  <c:v>6</c:v>
                </c:pt>
                <c:pt idx="4">
                  <c:v>9</c:v>
                </c:pt>
                <c:pt idx="5">
                  <c:v>11</c:v>
                </c:pt>
                <c:pt idx="6">
                  <c:v>13</c:v>
                </c:pt>
                <c:pt idx="7">
                  <c:v>13</c:v>
                </c:pt>
                <c:pt idx="8">
                  <c:v>13</c:v>
                </c:pt>
                <c:pt idx="9">
                  <c:v>15</c:v>
                </c:pt>
                <c:pt idx="10">
                  <c:v>19</c:v>
                </c:pt>
                <c:pt idx="11">
                  <c:v>20</c:v>
                </c:pt>
                <c:pt idx="12">
                  <c:v>36</c:v>
                </c:pt>
              </c:numCache>
            </c:numRef>
          </c:val>
        </c:ser>
        <c:dLbls>
          <c:showVal val="1"/>
        </c:dLbls>
        <c:axId val="118180480"/>
        <c:axId val="118198656"/>
      </c:barChart>
      <c:catAx>
        <c:axId val="118180480"/>
        <c:scaling>
          <c:orientation val="minMax"/>
        </c:scaling>
        <c:axPos val="l"/>
        <c:numFmt formatCode="General" sourceLinked="1"/>
        <c:tickLblPos val="nextTo"/>
        <c:crossAx val="118198656"/>
        <c:crosses val="autoZero"/>
        <c:auto val="1"/>
        <c:lblAlgn val="ctr"/>
        <c:lblOffset val="100"/>
      </c:catAx>
      <c:valAx>
        <c:axId val="118198656"/>
        <c:scaling>
          <c:orientation val="minMax"/>
        </c:scaling>
        <c:axPos val="b"/>
        <c:title>
          <c:tx>
            <c:rich>
              <a:bodyPr/>
              <a:lstStyle/>
              <a:p>
                <a:pPr>
                  <a:defRPr/>
                </a:pPr>
                <a:r>
                  <a:rPr lang="en-CA"/>
                  <a:t>Number</a:t>
                </a:r>
                <a:r>
                  <a:rPr lang="en-CA" baseline="0"/>
                  <a:t> of Hospitalizations Due to Alcohol</a:t>
                </a:r>
                <a:endParaRPr lang="en-CA"/>
              </a:p>
            </c:rich>
          </c:tx>
          <c:layout/>
        </c:title>
        <c:numFmt formatCode="General" sourceLinked="1"/>
        <c:tickLblPos val="nextTo"/>
        <c:crossAx val="118180480"/>
        <c:crosses val="autoZero"/>
        <c:crossBetween val="between"/>
      </c:valAx>
    </c:plotArea>
    <c:plotVisOnly val="1"/>
    <c:dispBlanksAs val="gap"/>
  </c:chart>
  <c:spPr>
    <a:ln>
      <a:noFill/>
    </a:ln>
  </c:spPr>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14</xdr:col>
      <xdr:colOff>123384</xdr:colOff>
      <xdr:row>0</xdr:row>
      <xdr:rowOff>0</xdr:rowOff>
    </xdr:from>
    <xdr:to>
      <xdr:col>21</xdr:col>
      <xdr:colOff>524314</xdr:colOff>
      <xdr:row>26</xdr:row>
      <xdr:rowOff>61692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49238</xdr:colOff>
      <xdr:row>2</xdr:row>
      <xdr:rowOff>140677</xdr:rowOff>
    </xdr:from>
    <xdr:to>
      <xdr:col>11</xdr:col>
      <xdr:colOff>394776</xdr:colOff>
      <xdr:row>21</xdr:row>
      <xdr:rowOff>34402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0</xdr:colOff>
      <xdr:row>2</xdr:row>
      <xdr:rowOff>0</xdr:rowOff>
    </xdr:from>
    <xdr:to>
      <xdr:col>37</xdr:col>
      <xdr:colOff>171451</xdr:colOff>
      <xdr:row>18</xdr:row>
      <xdr:rowOff>13299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42</xdr:col>
      <xdr:colOff>0</xdr:colOff>
      <xdr:row>6</xdr:row>
      <xdr:rowOff>0</xdr:rowOff>
    </xdr:from>
    <xdr:to>
      <xdr:col>49</xdr:col>
      <xdr:colOff>171450</xdr:colOff>
      <xdr:row>20</xdr:row>
      <xdr:rowOff>135511</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0.28704</cdr:x>
      <cdr:y>0</cdr:y>
    </cdr:from>
    <cdr:to>
      <cdr:x>0.61111</cdr:x>
      <cdr:y>0.13739</cdr:y>
    </cdr:to>
    <cdr:sp macro="" textlink="">
      <cdr:nvSpPr>
        <cdr:cNvPr id="4" name="TextBox 3"/>
        <cdr:cNvSpPr txBox="1"/>
      </cdr:nvSpPr>
      <cdr:spPr>
        <a:xfrm xmlns:a="http://schemas.openxmlformats.org/drawingml/2006/main">
          <a:off x="1771651" y="0"/>
          <a:ext cx="2000250" cy="581026"/>
        </a:xfrm>
        <a:prstGeom xmlns:a="http://schemas.openxmlformats.org/drawingml/2006/main" prst="rect">
          <a:avLst/>
        </a:prstGeom>
      </cdr:spPr>
      <cdr:txBody>
        <a:bodyPr xmlns:a="http://schemas.openxmlformats.org/drawingml/2006/main" vertOverflow="clip" wrap="none" rtlCol="0" anchor="b"/>
        <a:lstStyle xmlns:a="http://schemas.openxmlformats.org/drawingml/2006/main"/>
        <a:p xmlns:a="http://schemas.openxmlformats.org/drawingml/2006/main">
          <a:pPr algn="ctr"/>
          <a:r>
            <a:rPr lang="en-CA" sz="1100" b="1">
              <a:solidFill>
                <a:srgbClr val="009B85"/>
              </a:solidFill>
            </a:rPr>
            <a:t>Hospitalizations</a:t>
          </a:r>
        </a:p>
        <a:p xmlns:a="http://schemas.openxmlformats.org/drawingml/2006/main">
          <a:pPr algn="ctr"/>
          <a:r>
            <a:rPr lang="en-CA" sz="1100" b="1">
              <a:solidFill>
                <a:srgbClr val="009B85"/>
              </a:solidFill>
            </a:rPr>
            <a:t>prevented by alcohol</a:t>
          </a:r>
          <a:r>
            <a:rPr lang="en-CA" sz="1100" b="1" baseline="0">
              <a:solidFill>
                <a:srgbClr val="009B85"/>
              </a:solidFill>
            </a:rPr>
            <a:t> consumption</a:t>
          </a:r>
          <a:endParaRPr lang="en-CA" sz="1100" b="1">
            <a:solidFill>
              <a:srgbClr val="009B85"/>
            </a:solidFill>
          </a:endParaRPr>
        </a:p>
      </cdr:txBody>
    </cdr:sp>
  </cdr:relSizeAnchor>
  <cdr:relSizeAnchor xmlns:cdr="http://schemas.openxmlformats.org/drawingml/2006/chartDrawing">
    <cdr:from>
      <cdr:x>0.6142</cdr:x>
      <cdr:y>2.36457E-7</cdr:y>
    </cdr:from>
    <cdr:to>
      <cdr:x>0.96451</cdr:x>
      <cdr:y>0.13739</cdr:y>
    </cdr:to>
    <cdr:sp macro="" textlink="">
      <cdr:nvSpPr>
        <cdr:cNvPr id="5" name="TextBox 1"/>
        <cdr:cNvSpPr txBox="1"/>
      </cdr:nvSpPr>
      <cdr:spPr>
        <a:xfrm xmlns:a="http://schemas.openxmlformats.org/drawingml/2006/main">
          <a:off x="3790949" y="1"/>
          <a:ext cx="2162175" cy="581024"/>
        </a:xfrm>
        <a:prstGeom xmlns:a="http://schemas.openxmlformats.org/drawingml/2006/main" prst="rect">
          <a:avLst/>
        </a:prstGeom>
      </cdr:spPr>
      <cdr:txBody>
        <a:bodyPr xmlns:a="http://schemas.openxmlformats.org/drawingml/2006/main" wrap="none"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CA" sz="1100" b="1">
              <a:solidFill>
                <a:schemeClr val="accent1"/>
              </a:solidFill>
            </a:rPr>
            <a:t>Hospitalizations</a:t>
          </a:r>
        </a:p>
        <a:p xmlns:a="http://schemas.openxmlformats.org/drawingml/2006/main">
          <a:pPr algn="ctr"/>
          <a:r>
            <a:rPr lang="en-CA" sz="1100" b="1">
              <a:solidFill>
                <a:schemeClr val="accent1"/>
              </a:solidFill>
            </a:rPr>
            <a:t>attributed to alcohol</a:t>
          </a:r>
          <a:r>
            <a:rPr lang="en-CA" sz="1100" b="1" baseline="0">
              <a:solidFill>
                <a:schemeClr val="accent1"/>
              </a:solidFill>
            </a:rPr>
            <a:t> consumption</a:t>
          </a:r>
          <a:endParaRPr lang="en-CA"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indexed="45"/>
  </sheetPr>
  <dimension ref="A1:C46"/>
  <sheetViews>
    <sheetView tabSelected="1" workbookViewId="0"/>
  </sheetViews>
  <sheetFormatPr defaultColWidth="8.8984375" defaultRowHeight="13.3"/>
  <cols>
    <col min="1" max="1" width="17" style="94" customWidth="1"/>
    <col min="2" max="2" width="35.59765625" style="94" customWidth="1"/>
    <col min="3" max="3" width="79.69921875" style="94" customWidth="1"/>
    <col min="4" max="16384" width="8.8984375" style="94"/>
  </cols>
  <sheetData>
    <row r="1" spans="1:3">
      <c r="A1" s="121" t="s">
        <v>60</v>
      </c>
    </row>
    <row r="2" spans="1:3">
      <c r="A2" s="121"/>
    </row>
    <row r="3" spans="1:3">
      <c r="A3" s="121" t="s">
        <v>374</v>
      </c>
    </row>
    <row r="4" spans="1:3">
      <c r="A4" s="231" t="s">
        <v>375</v>
      </c>
      <c r="B4" s="230"/>
      <c r="C4" s="230"/>
    </row>
    <row r="5" spans="1:3">
      <c r="A5" s="121"/>
    </row>
    <row r="7" spans="1:3">
      <c r="A7" s="230" t="s">
        <v>373</v>
      </c>
      <c r="B7" s="230"/>
    </row>
    <row r="8" spans="1:3">
      <c r="A8" s="121" t="s">
        <v>12</v>
      </c>
    </row>
    <row r="9" spans="1:3">
      <c r="A9" s="94">
        <v>1</v>
      </c>
      <c r="B9" s="94" t="s">
        <v>0</v>
      </c>
      <c r="C9" s="94" t="s">
        <v>20</v>
      </c>
    </row>
    <row r="10" spans="1:3" ht="26.6">
      <c r="A10" s="94">
        <v>2</v>
      </c>
      <c r="B10" s="94" t="s">
        <v>1</v>
      </c>
      <c r="C10" s="122" t="s">
        <v>90</v>
      </c>
    </row>
    <row r="11" spans="1:3" ht="26.6">
      <c r="A11" s="94">
        <v>3</v>
      </c>
      <c r="B11" s="94" t="s">
        <v>13</v>
      </c>
      <c r="C11" s="229" t="s">
        <v>87</v>
      </c>
    </row>
    <row r="12" spans="1:3">
      <c r="A12" s="94">
        <v>4</v>
      </c>
      <c r="B12" s="94" t="s">
        <v>2</v>
      </c>
      <c r="C12" s="94" t="s">
        <v>21</v>
      </c>
    </row>
    <row r="13" spans="1:3">
      <c r="A13" s="94">
        <v>5</v>
      </c>
      <c r="B13" s="94" t="s">
        <v>3</v>
      </c>
      <c r="C13" s="94" t="s">
        <v>22</v>
      </c>
    </row>
    <row r="14" spans="1:3">
      <c r="A14" s="94">
        <v>6</v>
      </c>
      <c r="B14" s="94" t="s">
        <v>24</v>
      </c>
      <c r="C14" s="94" t="s">
        <v>23</v>
      </c>
    </row>
    <row r="15" spans="1:3" ht="39.9">
      <c r="A15" s="94">
        <v>7</v>
      </c>
      <c r="B15" s="94" t="s">
        <v>67</v>
      </c>
      <c r="C15" s="229" t="s">
        <v>88</v>
      </c>
    </row>
    <row r="16" spans="1:3">
      <c r="A16" s="94">
        <v>8</v>
      </c>
      <c r="B16" s="94" t="s">
        <v>25</v>
      </c>
      <c r="C16" s="94" t="s">
        <v>61</v>
      </c>
    </row>
    <row r="17" spans="1:3">
      <c r="A17" s="94">
        <v>9</v>
      </c>
      <c r="B17" s="94" t="s">
        <v>26</v>
      </c>
      <c r="C17" s="94" t="s">
        <v>62</v>
      </c>
    </row>
    <row r="20" spans="1:3" s="118" customFormat="1">
      <c r="A20" s="117" t="s">
        <v>16</v>
      </c>
    </row>
    <row r="21" spans="1:3" s="118" customFormat="1">
      <c r="A21" s="118" t="s">
        <v>364</v>
      </c>
      <c r="B21" s="118" t="s">
        <v>261</v>
      </c>
    </row>
    <row r="22" spans="1:3" s="118" customFormat="1">
      <c r="B22" s="118" t="s">
        <v>260</v>
      </c>
    </row>
    <row r="23" spans="1:3" s="118" customFormat="1"/>
    <row r="24" spans="1:3" s="118" customFormat="1">
      <c r="A24" s="118" t="s">
        <v>19</v>
      </c>
      <c r="B24" s="118" t="s">
        <v>257</v>
      </c>
    </row>
    <row r="25" spans="1:3" s="118" customFormat="1"/>
    <row r="26" spans="1:3" s="118" customFormat="1">
      <c r="C26" s="94"/>
    </row>
    <row r="27" spans="1:3" s="118" customFormat="1">
      <c r="A27" s="117" t="s">
        <v>14</v>
      </c>
    </row>
    <row r="28" spans="1:3" s="118" customFormat="1" ht="26.6">
      <c r="A28" s="119" t="s">
        <v>258</v>
      </c>
      <c r="B28" s="120" t="s">
        <v>262</v>
      </c>
      <c r="C28" s="120"/>
    </row>
    <row r="29" spans="1:3" s="118" customFormat="1">
      <c r="C29" s="120"/>
    </row>
    <row r="30" spans="1:3" s="118" customFormat="1">
      <c r="A30" s="117" t="s">
        <v>17</v>
      </c>
      <c r="B30" s="124" t="s">
        <v>259</v>
      </c>
    </row>
    <row r="31" spans="1:3" s="118" customFormat="1">
      <c r="A31" s="117"/>
      <c r="B31" s="124"/>
    </row>
    <row r="32" spans="1:3">
      <c r="A32" s="121" t="s">
        <v>360</v>
      </c>
    </row>
    <row r="33" spans="1:2">
      <c r="B33" s="184" t="s">
        <v>284</v>
      </c>
    </row>
    <row r="34" spans="1:2">
      <c r="B34" s="184" t="s">
        <v>280</v>
      </c>
    </row>
    <row r="35" spans="1:2">
      <c r="B35" s="94" t="s">
        <v>281</v>
      </c>
    </row>
    <row r="36" spans="1:2">
      <c r="B36" s="184" t="s">
        <v>283</v>
      </c>
    </row>
    <row r="37" spans="1:2">
      <c r="B37" s="120" t="s">
        <v>287</v>
      </c>
    </row>
    <row r="38" spans="1:2">
      <c r="B38" s="120" t="s">
        <v>288</v>
      </c>
    </row>
    <row r="42" spans="1:2">
      <c r="A42" s="121" t="s">
        <v>16</v>
      </c>
    </row>
    <row r="43" spans="1:2">
      <c r="A43" s="94" t="s">
        <v>63</v>
      </c>
      <c r="B43" s="94" t="s">
        <v>15</v>
      </c>
    </row>
    <row r="44" spans="1:2">
      <c r="A44" s="94" t="s">
        <v>19</v>
      </c>
      <c r="B44" s="94" t="s">
        <v>89</v>
      </c>
    </row>
    <row r="46" spans="1:2" ht="53.2">
      <c r="A46" s="121" t="s">
        <v>17</v>
      </c>
      <c r="B46" s="123" t="s">
        <v>64</v>
      </c>
    </row>
  </sheetData>
  <phoneticPr fontId="2" type="noConversion"/>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enableFormatConditionsCalculation="0">
    <tabColor theme="9" tint="0.39997558519241921"/>
  </sheetPr>
  <dimension ref="A1:P39"/>
  <sheetViews>
    <sheetView workbookViewId="0">
      <selection activeCell="B17" sqref="B17"/>
    </sheetView>
  </sheetViews>
  <sheetFormatPr defaultColWidth="9.09765625" defaultRowHeight="16.5" customHeight="1"/>
  <cols>
    <col min="1" max="1" width="3.8984375" style="3" customWidth="1"/>
    <col min="2" max="2" width="20.69921875" style="41" customWidth="1"/>
    <col min="3" max="3" width="19.8984375" style="5" customWidth="1"/>
    <col min="4" max="4" width="10.09765625" style="8" customWidth="1"/>
    <col min="5" max="5" width="13" style="8" customWidth="1"/>
    <col min="6" max="6" width="2.296875" style="3" customWidth="1"/>
    <col min="7" max="7" width="11.09765625" style="3" customWidth="1"/>
    <col min="8" max="8" width="12.3984375" style="3" customWidth="1"/>
    <col min="9" max="9" width="8" style="8" customWidth="1"/>
    <col min="10" max="10" width="3.09765625" style="3" customWidth="1"/>
    <col min="11" max="11" width="16.3984375" style="31" customWidth="1"/>
    <col min="12" max="12" width="2.296875" style="3" customWidth="1"/>
    <col min="13" max="13" width="10.09765625" style="31" customWidth="1"/>
    <col min="14" max="14" width="2.3984375" style="3" customWidth="1"/>
    <col min="15" max="15" width="12" style="3" customWidth="1"/>
    <col min="16" max="16" width="8" style="3" customWidth="1"/>
    <col min="17" max="17" width="8.09765625" style="3" customWidth="1"/>
    <col min="18" max="18" width="5.8984375" style="3" customWidth="1"/>
    <col min="19" max="19" width="9.296875" style="3" bestFit="1" customWidth="1"/>
    <col min="20" max="20" width="6.8984375" style="3" customWidth="1"/>
    <col min="21" max="21" width="11.69921875" style="3" bestFit="1" customWidth="1"/>
    <col min="22" max="22" width="6.09765625" style="3" customWidth="1"/>
    <col min="23" max="16384" width="9.09765625" style="3"/>
  </cols>
  <sheetData>
    <row r="1" spans="1:16" ht="33.799999999999997" customHeight="1">
      <c r="A1" s="314" t="s">
        <v>47</v>
      </c>
      <c r="B1" s="314"/>
      <c r="C1" s="314"/>
      <c r="D1" s="314"/>
      <c r="E1" s="314"/>
      <c r="K1" s="63"/>
      <c r="L1" s="64"/>
    </row>
    <row r="2" spans="1:16" ht="15.65" customHeight="1">
      <c r="A2" s="75"/>
      <c r="B2" s="126" t="s">
        <v>263</v>
      </c>
      <c r="C2" s="75"/>
      <c r="D2" s="75"/>
      <c r="E2" s="75"/>
      <c r="K2" s="63"/>
      <c r="L2" s="64"/>
    </row>
    <row r="3" spans="1:16" ht="15.65" customHeight="1">
      <c r="A3" s="75"/>
      <c r="B3" s="127" t="s">
        <v>265</v>
      </c>
      <c r="C3" s="75"/>
      <c r="D3" s="75"/>
      <c r="E3" s="75"/>
      <c r="K3" s="63"/>
      <c r="L3" s="64"/>
    </row>
    <row r="4" spans="1:16" s="4" customFormat="1" ht="64.400000000000006" customHeight="1">
      <c r="B4" s="36"/>
      <c r="C4" s="13" t="s">
        <v>5</v>
      </c>
      <c r="D4" s="13" t="s">
        <v>6</v>
      </c>
      <c r="E4" s="13" t="s">
        <v>7</v>
      </c>
      <c r="G4" s="37" t="s">
        <v>8</v>
      </c>
      <c r="H4" s="37" t="s">
        <v>9</v>
      </c>
      <c r="I4" s="37" t="s">
        <v>31</v>
      </c>
      <c r="J4" s="37"/>
      <c r="K4" s="58" t="s">
        <v>65</v>
      </c>
      <c r="L4" s="66"/>
      <c r="M4" s="54" t="s">
        <v>37</v>
      </c>
      <c r="O4" s="54" t="s">
        <v>38</v>
      </c>
      <c r="P4" s="54"/>
    </row>
    <row r="5" spans="1:16" ht="16.5" customHeight="1">
      <c r="B5" s="38" t="s">
        <v>27</v>
      </c>
      <c r="D5" s="5"/>
      <c r="E5" s="5"/>
      <c r="K5" s="8" t="s">
        <v>66</v>
      </c>
      <c r="L5" s="29"/>
      <c r="M5" s="39" t="s">
        <v>66</v>
      </c>
      <c r="N5" s="39"/>
      <c r="O5" s="39" t="s">
        <v>66</v>
      </c>
    </row>
    <row r="6" spans="1:16" ht="16.5" customHeight="1">
      <c r="B6" s="20" t="s">
        <v>32</v>
      </c>
      <c r="C6" s="18" t="s">
        <v>28</v>
      </c>
      <c r="D6" s="15">
        <v>1</v>
      </c>
      <c r="E6" s="225">
        <f>'MOUTH CA'!E6</f>
        <v>0.5</v>
      </c>
      <c r="G6" s="3">
        <f>E6*(D6-1)</f>
        <v>0</v>
      </c>
      <c r="H6" s="3">
        <f>(E6*(D6-1)+1)</f>
        <v>1</v>
      </c>
      <c r="I6" s="28">
        <f>+G6/H6</f>
        <v>0</v>
      </c>
      <c r="K6" s="8"/>
      <c r="L6" s="29"/>
      <c r="M6" s="39"/>
      <c r="N6" s="39"/>
    </row>
    <row r="7" spans="1:16" ht="16.5" customHeight="1">
      <c r="B7" s="20" t="s">
        <v>33</v>
      </c>
      <c r="C7" s="18" t="s">
        <v>28</v>
      </c>
      <c r="D7" s="15">
        <v>1.51</v>
      </c>
      <c r="E7" s="225">
        <f>'MOUTH CA'!E7</f>
        <v>0.35</v>
      </c>
      <c r="G7" s="3">
        <f>E7*(D7-1)</f>
        <v>0.17849999999999999</v>
      </c>
      <c r="H7" s="3">
        <f>(E7*(D7-1)+1)</f>
        <v>1.1785000000000001</v>
      </c>
      <c r="I7" s="28">
        <f>+G7/H7</f>
        <v>0.15146372507424691</v>
      </c>
      <c r="K7" s="8"/>
      <c r="L7" s="29"/>
      <c r="M7" s="39"/>
      <c r="N7" s="39"/>
    </row>
    <row r="8" spans="1:16" ht="27.7" customHeight="1">
      <c r="B8" s="21" t="s">
        <v>34</v>
      </c>
      <c r="C8" s="18" t="s">
        <v>28</v>
      </c>
      <c r="D8" s="70">
        <v>2.23</v>
      </c>
      <c r="E8" s="225">
        <f>'MOUTH CA'!E8</f>
        <v>0.13</v>
      </c>
      <c r="G8" s="3">
        <f>E8*(D8-1)</f>
        <v>0.15990000000000001</v>
      </c>
      <c r="H8" s="3">
        <f>(E8*(D8-1)+1)</f>
        <v>1.1598999999999999</v>
      </c>
      <c r="I8" s="28">
        <f>+G8/H8</f>
        <v>0.13785671178549877</v>
      </c>
      <c r="K8" s="8"/>
      <c r="L8" s="29"/>
      <c r="M8" s="39"/>
      <c r="N8" s="39"/>
    </row>
    <row r="9" spans="1:16" ht="27.7" customHeight="1">
      <c r="B9" s="21" t="s">
        <v>35</v>
      </c>
      <c r="C9" s="18" t="s">
        <v>28</v>
      </c>
      <c r="D9" s="70">
        <v>2.23</v>
      </c>
      <c r="E9" s="225">
        <f>'MOUTH CA'!E9</f>
        <v>0.02</v>
      </c>
      <c r="G9" s="3">
        <f>E9*(D9-1)</f>
        <v>2.46E-2</v>
      </c>
      <c r="H9" s="3">
        <f>(E9*(D9-1)+1)</f>
        <v>1.0246</v>
      </c>
      <c r="I9" s="28">
        <f>+G9/H9</f>
        <v>2.4009369510052704E-2</v>
      </c>
      <c r="K9" s="8"/>
      <c r="L9" s="29"/>
      <c r="M9" s="39"/>
      <c r="N9" s="39"/>
    </row>
    <row r="10" spans="1:16" ht="16.5" customHeight="1">
      <c r="B10" s="43" t="s">
        <v>36</v>
      </c>
      <c r="C10" s="44"/>
      <c r="D10" s="45"/>
      <c r="E10" s="46"/>
      <c r="F10" s="47"/>
      <c r="G10" s="48">
        <f>(E7*(D7-1)+E8*(D8-1)+E9*(D9-1))</f>
        <v>0.36300000000000004</v>
      </c>
      <c r="H10" s="48">
        <f>(E7*(D7-1)+E8*(D8-1)+E9*(D9-1))+1</f>
        <v>1.363</v>
      </c>
      <c r="I10" s="49">
        <f>+G10/H10</f>
        <v>0.26632428466617758</v>
      </c>
      <c r="K10" s="61"/>
      <c r="L10" s="59"/>
      <c r="M10" s="80">
        <f>+I10*K10</f>
        <v>0</v>
      </c>
      <c r="N10" s="32"/>
    </row>
    <row r="11" spans="1:16" ht="16.5" customHeight="1">
      <c r="B11" s="20"/>
      <c r="C11" s="18"/>
      <c r="D11" s="14"/>
      <c r="E11" s="42"/>
      <c r="I11" s="28"/>
      <c r="K11" s="8"/>
      <c r="L11" s="29"/>
      <c r="M11" s="39"/>
      <c r="N11" s="39"/>
    </row>
    <row r="12" spans="1:16" ht="16.5" customHeight="1">
      <c r="C12" s="17"/>
      <c r="K12" s="8"/>
      <c r="L12" s="29"/>
      <c r="M12" s="39"/>
      <c r="N12" s="39"/>
    </row>
    <row r="13" spans="1:16" ht="16.5" customHeight="1">
      <c r="B13" s="20" t="s">
        <v>32</v>
      </c>
      <c r="C13" s="18" t="s">
        <v>29</v>
      </c>
      <c r="D13" s="15">
        <v>1</v>
      </c>
      <c r="E13" s="225">
        <f>'MOUTH CA'!E13</f>
        <v>0.5</v>
      </c>
      <c r="G13" s="3">
        <f>E13*(D13-1)</f>
        <v>0</v>
      </c>
      <c r="H13" s="3">
        <f>(E13*(D13-1)+1)</f>
        <v>1</v>
      </c>
      <c r="I13" s="28">
        <f>+G13/H13</f>
        <v>0</v>
      </c>
      <c r="K13" s="3"/>
      <c r="L13" s="6"/>
      <c r="M13" s="3"/>
    </row>
    <row r="14" spans="1:16" ht="16.5" customHeight="1">
      <c r="B14" s="20" t="s">
        <v>33</v>
      </c>
      <c r="C14" s="18" t="s">
        <v>29</v>
      </c>
      <c r="D14" s="15">
        <v>1.51</v>
      </c>
      <c r="E14" s="225">
        <f>'MOUTH CA'!E14</f>
        <v>0.35</v>
      </c>
      <c r="G14" s="3">
        <f>E14*(D14-1)</f>
        <v>0.17849999999999999</v>
      </c>
      <c r="H14" s="3">
        <f>(E14*(D14-1)+1)</f>
        <v>1.1785000000000001</v>
      </c>
      <c r="I14" s="28">
        <f>+G14/H14</f>
        <v>0.15146372507424691</v>
      </c>
      <c r="K14" s="3"/>
      <c r="L14" s="6"/>
      <c r="M14" s="3"/>
    </row>
    <row r="15" spans="1:16" ht="24.8" customHeight="1">
      <c r="B15" s="21" t="s">
        <v>34</v>
      </c>
      <c r="C15" s="18" t="s">
        <v>29</v>
      </c>
      <c r="D15" s="70">
        <v>2.23</v>
      </c>
      <c r="E15" s="225">
        <f>'MOUTH CA'!E15</f>
        <v>0.13</v>
      </c>
      <c r="G15" s="3">
        <f>E15*(D15-1)</f>
        <v>0.15990000000000001</v>
      </c>
      <c r="H15" s="3">
        <f>(E15*(D15-1)+1)</f>
        <v>1.1598999999999999</v>
      </c>
      <c r="I15" s="28">
        <f>+G15/H15</f>
        <v>0.13785671178549877</v>
      </c>
      <c r="K15" s="3"/>
      <c r="L15" s="6"/>
      <c r="M15" s="3"/>
    </row>
    <row r="16" spans="1:16" ht="24.8" customHeight="1">
      <c r="B16" s="21" t="s">
        <v>35</v>
      </c>
      <c r="C16" s="18" t="s">
        <v>29</v>
      </c>
      <c r="D16" s="70">
        <v>2.23</v>
      </c>
      <c r="E16" s="225">
        <f>'MOUTH CA'!E16</f>
        <v>0.02</v>
      </c>
      <c r="G16" s="3">
        <f>E16*(D16-1)</f>
        <v>2.46E-2</v>
      </c>
      <c r="H16" s="3">
        <f>(E16*(D16-1)+1)</f>
        <v>1.0246</v>
      </c>
      <c r="I16" s="28">
        <f>+G16/H16</f>
        <v>2.4009369510052704E-2</v>
      </c>
      <c r="K16" s="3"/>
      <c r="L16" s="6"/>
      <c r="M16" s="3"/>
    </row>
    <row r="17" spans="2:15" ht="16.5" customHeight="1">
      <c r="B17" s="43" t="s">
        <v>36</v>
      </c>
      <c r="C17" s="44"/>
      <c r="D17" s="45"/>
      <c r="E17" s="46"/>
      <c r="F17" s="47"/>
      <c r="G17" s="48">
        <f>(E14*(D14-1)+E15*(D15-1)+E16*(D16-1))</f>
        <v>0.36300000000000004</v>
      </c>
      <c r="H17" s="48">
        <f>(E14*(D14-1)+E15*(D15-1)+E16*(D16-1))+1</f>
        <v>1.363</v>
      </c>
      <c r="I17" s="49">
        <f>+G17/H17</f>
        <v>0.26632428466617758</v>
      </c>
      <c r="K17" s="61"/>
      <c r="L17" s="59"/>
      <c r="M17" s="80">
        <f>+I17*K17</f>
        <v>0</v>
      </c>
      <c r="N17" s="32"/>
    </row>
    <row r="18" spans="2:15" ht="16.5" customHeight="1">
      <c r="B18" s="3"/>
      <c r="C18" s="18"/>
      <c r="D18" s="14"/>
      <c r="E18" s="27"/>
      <c r="K18" s="3"/>
      <c r="M18" s="3"/>
    </row>
    <row r="19" spans="2:15" ht="16.5" customHeight="1">
      <c r="B19" s="40"/>
      <c r="C19" s="18"/>
      <c r="D19" s="14"/>
      <c r="E19" s="27"/>
      <c r="J19" s="12"/>
      <c r="K19" s="50">
        <f>SUM(K10:K17)</f>
        <v>0</v>
      </c>
      <c r="L19" s="50"/>
      <c r="M19" s="81">
        <f>+M10+M17</f>
        <v>0</v>
      </c>
      <c r="N19" s="50"/>
      <c r="O19" s="52" t="e">
        <f>M19/K19</f>
        <v>#DIV/0!</v>
      </c>
    </row>
    <row r="22" spans="2:15" ht="16.5" customHeight="1">
      <c r="B22"/>
    </row>
    <row r="23" spans="2:15" ht="16.5" customHeight="1">
      <c r="B23"/>
    </row>
    <row r="24" spans="2:15" ht="17.45" customHeight="1">
      <c r="B24"/>
    </row>
    <row r="25" spans="2:15" ht="17.45" customHeight="1">
      <c r="B25"/>
    </row>
    <row r="26" spans="2:15" ht="17.45" customHeight="1">
      <c r="B26"/>
    </row>
    <row r="27" spans="2:15" ht="15.25" customHeight="1">
      <c r="B27"/>
    </row>
    <row r="28" spans="2:15" ht="17.45" customHeight="1">
      <c r="B28"/>
    </row>
    <row r="29" spans="2:15" ht="17.45" customHeight="1">
      <c r="B29"/>
    </row>
    <row r="30" spans="2:15" ht="16.5" customHeight="1">
      <c r="B30"/>
    </row>
    <row r="31" spans="2:15" ht="16.5" customHeight="1">
      <c r="B31"/>
    </row>
    <row r="32" spans="2:15" ht="16.5" customHeight="1">
      <c r="B32"/>
    </row>
    <row r="33" spans="2:2" ht="16.5" customHeight="1">
      <c r="B33"/>
    </row>
    <row r="34" spans="2:2" ht="16.5" customHeight="1">
      <c r="B34"/>
    </row>
    <row r="35" spans="2:2" ht="16.5" customHeight="1">
      <c r="B35" s="67"/>
    </row>
    <row r="36" spans="2:2" ht="16.5" customHeight="1">
      <c r="B36"/>
    </row>
    <row r="37" spans="2:2" ht="16.5" customHeight="1">
      <c r="B37" s="68"/>
    </row>
    <row r="38" spans="2:2" ht="16.5" customHeight="1">
      <c r="B38"/>
    </row>
    <row r="39" spans="2:2" ht="16.5" customHeight="1">
      <c r="B39"/>
    </row>
  </sheetData>
  <mergeCells count="1">
    <mergeCell ref="A1:E1"/>
  </mergeCells>
  <phoneticPr fontId="2" type="noConversion"/>
  <pageMargins left="0.75" right="0.75" top="1" bottom="1" header="0.5" footer="0.5"/>
  <pageSetup paperSize="5" scale="74" orientation="landscape" r:id="rId1"/>
  <headerFooter alignWithMargins="0"/>
</worksheet>
</file>

<file path=xl/worksheets/sheet11.xml><?xml version="1.0" encoding="utf-8"?>
<worksheet xmlns="http://schemas.openxmlformats.org/spreadsheetml/2006/main" xmlns:r="http://schemas.openxmlformats.org/officeDocument/2006/relationships">
  <sheetPr enableFormatConditionsCalculation="0">
    <tabColor theme="9" tint="0.39997558519241921"/>
  </sheetPr>
  <dimension ref="A1:P39"/>
  <sheetViews>
    <sheetView workbookViewId="0">
      <selection activeCell="B17" sqref="B17"/>
    </sheetView>
  </sheetViews>
  <sheetFormatPr defaultColWidth="9.09765625" defaultRowHeight="16.5" customHeight="1"/>
  <cols>
    <col min="1" max="1" width="3.8984375" style="3" customWidth="1"/>
    <col min="2" max="2" width="20.69921875" style="41" customWidth="1"/>
    <col min="3" max="3" width="19.8984375" style="5" customWidth="1"/>
    <col min="4" max="4" width="10.09765625" style="8" customWidth="1"/>
    <col min="5" max="5" width="13" style="8" customWidth="1"/>
    <col min="6" max="6" width="2.296875" style="3" customWidth="1"/>
    <col min="7" max="7" width="11.09765625" style="3" customWidth="1"/>
    <col min="8" max="8" width="12.3984375" style="3" customWidth="1"/>
    <col min="9" max="9" width="8" style="8" customWidth="1"/>
    <col min="10" max="10" width="3.09765625" style="3" customWidth="1"/>
    <col min="11" max="11" width="17.09765625" style="31" customWidth="1"/>
    <col min="12" max="12" width="2.296875" style="3" customWidth="1"/>
    <col min="13" max="13" width="10.09765625" style="31" customWidth="1"/>
    <col min="14" max="14" width="2.3984375" style="3" customWidth="1"/>
    <col min="15" max="15" width="12" style="3" customWidth="1"/>
    <col min="16" max="16" width="8" style="3" customWidth="1"/>
    <col min="17" max="17" width="8.09765625" style="3" customWidth="1"/>
    <col min="18" max="18" width="5.8984375" style="3" customWidth="1"/>
    <col min="19" max="19" width="9.296875" style="3" bestFit="1" customWidth="1"/>
    <col min="20" max="20" width="6.8984375" style="3" customWidth="1"/>
    <col min="21" max="21" width="11.69921875" style="3" bestFit="1" customWidth="1"/>
    <col min="22" max="22" width="6.09765625" style="3" customWidth="1"/>
    <col min="23" max="16384" width="9.09765625" style="3"/>
  </cols>
  <sheetData>
    <row r="1" spans="1:16" ht="33.799999999999997" customHeight="1">
      <c r="A1" s="314" t="s">
        <v>48</v>
      </c>
      <c r="B1" s="314"/>
      <c r="C1" s="314"/>
      <c r="D1" s="314"/>
      <c r="E1" s="314"/>
      <c r="K1" s="63"/>
      <c r="L1" s="64"/>
    </row>
    <row r="2" spans="1:16" ht="16.75" customHeight="1">
      <c r="A2" s="75"/>
      <c r="B2" s="126" t="s">
        <v>263</v>
      </c>
      <c r="C2" s="75"/>
      <c r="D2" s="75"/>
      <c r="E2" s="75"/>
      <c r="K2" s="63"/>
      <c r="L2" s="64"/>
    </row>
    <row r="3" spans="1:16" ht="16.75" customHeight="1">
      <c r="A3" s="75"/>
      <c r="B3" s="127" t="s">
        <v>265</v>
      </c>
      <c r="C3" s="75"/>
      <c r="D3" s="75"/>
      <c r="E3" s="75"/>
      <c r="K3" s="63"/>
      <c r="L3" s="64"/>
    </row>
    <row r="4" spans="1:16" s="4" customFormat="1" ht="62.35" customHeight="1">
      <c r="B4" s="36"/>
      <c r="C4" s="13" t="s">
        <v>5</v>
      </c>
      <c r="D4" s="13" t="s">
        <v>6</v>
      </c>
      <c r="E4" s="13" t="s">
        <v>7</v>
      </c>
      <c r="G4" s="37" t="s">
        <v>8</v>
      </c>
      <c r="H4" s="37" t="s">
        <v>9</v>
      </c>
      <c r="I4" s="37" t="s">
        <v>31</v>
      </c>
      <c r="J4" s="37"/>
      <c r="K4" s="58" t="s">
        <v>65</v>
      </c>
      <c r="L4" s="66"/>
      <c r="M4" s="54" t="s">
        <v>37</v>
      </c>
      <c r="O4" s="54" t="s">
        <v>38</v>
      </c>
      <c r="P4" s="54"/>
    </row>
    <row r="5" spans="1:16" ht="16.5" customHeight="1">
      <c r="B5" s="38" t="s">
        <v>27</v>
      </c>
      <c r="D5" s="5"/>
      <c r="E5" s="5"/>
      <c r="K5" s="8" t="s">
        <v>66</v>
      </c>
      <c r="L5" s="29"/>
      <c r="M5" s="39" t="s">
        <v>66</v>
      </c>
      <c r="N5" s="39"/>
      <c r="O5" s="39" t="s">
        <v>66</v>
      </c>
    </row>
    <row r="6" spans="1:16" ht="16.5" customHeight="1">
      <c r="B6" s="20" t="s">
        <v>32</v>
      </c>
      <c r="C6" s="18" t="s">
        <v>28</v>
      </c>
      <c r="D6" s="15">
        <v>1</v>
      </c>
      <c r="E6" s="225">
        <f>'MOUTH CA'!E6</f>
        <v>0.5</v>
      </c>
      <c r="G6" s="3">
        <f>E6*(D6-1)</f>
        <v>0</v>
      </c>
      <c r="H6" s="3">
        <f>(E6*(D6-1)+1)</f>
        <v>1</v>
      </c>
      <c r="I6" s="28">
        <f>+G6/H6</f>
        <v>0</v>
      </c>
      <c r="K6" s="8"/>
      <c r="L6" s="29"/>
      <c r="M6" s="39"/>
      <c r="N6" s="39"/>
    </row>
    <row r="7" spans="1:16" ht="16.5" customHeight="1">
      <c r="B7" s="20" t="s">
        <v>33</v>
      </c>
      <c r="C7" s="18" t="s">
        <v>28</v>
      </c>
      <c r="D7" s="15">
        <v>1.26</v>
      </c>
      <c r="E7" s="225">
        <f>'MOUTH CA'!E7</f>
        <v>0.35</v>
      </c>
      <c r="G7" s="3">
        <f>E7*(D7-1)</f>
        <v>9.0999999999999998E-2</v>
      </c>
      <c r="H7" s="3">
        <f>(E7*(D7-1)+1)</f>
        <v>1.091</v>
      </c>
      <c r="I7" s="28">
        <f>+G7/H7</f>
        <v>8.3409715857011915E-2</v>
      </c>
      <c r="K7" s="8"/>
      <c r="L7" s="29"/>
      <c r="M7" s="39"/>
      <c r="N7" s="39"/>
    </row>
    <row r="8" spans="1:16" ht="27.7" customHeight="1">
      <c r="B8" s="21" t="s">
        <v>34</v>
      </c>
      <c r="C8" s="18" t="s">
        <v>28</v>
      </c>
      <c r="D8" s="70">
        <v>9.5399999999999991</v>
      </c>
      <c r="E8" s="225">
        <f>'MOUTH CA'!E8</f>
        <v>0.13</v>
      </c>
      <c r="G8" s="3">
        <f>E8*(D8-1)</f>
        <v>1.1101999999999999</v>
      </c>
      <c r="H8" s="3">
        <f>(E8*(D8-1)+1)</f>
        <v>2.1101999999999999</v>
      </c>
      <c r="I8" s="28">
        <f>+G8/H8</f>
        <v>0.52611126907402139</v>
      </c>
      <c r="K8" s="8"/>
      <c r="L8" s="29"/>
      <c r="M8" s="39"/>
      <c r="N8" s="39"/>
    </row>
    <row r="9" spans="1:16" ht="27.7" customHeight="1">
      <c r="B9" s="21" t="s">
        <v>35</v>
      </c>
      <c r="C9" s="18" t="s">
        <v>28</v>
      </c>
      <c r="D9" s="70">
        <v>9.5399999999999991</v>
      </c>
      <c r="E9" s="225">
        <f>'MOUTH CA'!E9</f>
        <v>0.02</v>
      </c>
      <c r="G9" s="3">
        <f>E9*(D9-1)</f>
        <v>0.17079999999999998</v>
      </c>
      <c r="H9" s="3">
        <f>(E9*(D9-1)+1)</f>
        <v>1.1708000000000001</v>
      </c>
      <c r="I9" s="28">
        <f>+G9/H9</f>
        <v>0.14588315681585237</v>
      </c>
      <c r="K9" s="8"/>
      <c r="L9" s="29"/>
      <c r="M9" s="39"/>
      <c r="N9" s="39"/>
    </row>
    <row r="10" spans="1:16" ht="16.5" customHeight="1">
      <c r="B10" s="43" t="s">
        <v>36</v>
      </c>
      <c r="C10" s="44"/>
      <c r="D10" s="45"/>
      <c r="E10" s="46"/>
      <c r="F10" s="47"/>
      <c r="G10" s="48">
        <f>(E7*(D7-1)+E8*(D8-1)+E9*(D9-1))</f>
        <v>1.3719999999999999</v>
      </c>
      <c r="H10" s="48">
        <f>(E7*(D7-1)+E8*(D8-1)+E9*(D9-1))+1</f>
        <v>2.3719999999999999</v>
      </c>
      <c r="I10" s="49">
        <f>+G10/H10</f>
        <v>0.57841483979763908</v>
      </c>
      <c r="K10" s="61"/>
      <c r="L10" s="59"/>
      <c r="M10" s="181">
        <f>+I10*K10</f>
        <v>0</v>
      </c>
      <c r="N10" s="32"/>
    </row>
    <row r="11" spans="1:16" ht="16.5" customHeight="1">
      <c r="B11" s="20"/>
      <c r="C11" s="18"/>
      <c r="D11" s="14"/>
      <c r="E11" s="42"/>
      <c r="I11" s="28"/>
      <c r="K11" s="8"/>
      <c r="L11" s="29"/>
      <c r="M11" s="39"/>
      <c r="N11" s="39"/>
    </row>
    <row r="12" spans="1:16" ht="16.5" customHeight="1">
      <c r="C12" s="17"/>
      <c r="K12" s="8"/>
      <c r="L12" s="29"/>
      <c r="M12" s="39"/>
      <c r="N12" s="39"/>
    </row>
    <row r="13" spans="1:16" ht="16.5" customHeight="1">
      <c r="B13" s="20" t="s">
        <v>32</v>
      </c>
      <c r="C13" s="18" t="s">
        <v>29</v>
      </c>
      <c r="D13" s="15">
        <v>1</v>
      </c>
      <c r="E13" s="225">
        <f>'MOUTH CA'!E13</f>
        <v>0.5</v>
      </c>
      <c r="G13" s="3">
        <f>E13*(D13-1)</f>
        <v>0</v>
      </c>
      <c r="H13" s="3">
        <f>(E13*(D13-1)+1)</f>
        <v>1</v>
      </c>
      <c r="I13" s="28">
        <f>+G13/H13</f>
        <v>0</v>
      </c>
      <c r="K13" s="3"/>
      <c r="L13" s="6"/>
      <c r="M13" s="3"/>
    </row>
    <row r="14" spans="1:16" ht="16.5" customHeight="1">
      <c r="B14" s="20" t="s">
        <v>33</v>
      </c>
      <c r="C14" s="18" t="s">
        <v>29</v>
      </c>
      <c r="D14" s="15">
        <v>1.26</v>
      </c>
      <c r="E14" s="225">
        <f>'MOUTH CA'!E14</f>
        <v>0.35</v>
      </c>
      <c r="G14" s="3">
        <f>E14*(D14-1)</f>
        <v>9.0999999999999998E-2</v>
      </c>
      <c r="H14" s="3">
        <f>(E14*(D14-1)+1)</f>
        <v>1.091</v>
      </c>
      <c r="I14" s="28">
        <f>+G14/H14</f>
        <v>8.3409715857011915E-2</v>
      </c>
      <c r="K14" s="3"/>
      <c r="L14" s="6"/>
      <c r="M14" s="3"/>
    </row>
    <row r="15" spans="1:16" ht="24.8" customHeight="1">
      <c r="B15" s="21" t="s">
        <v>34</v>
      </c>
      <c r="C15" s="18" t="s">
        <v>29</v>
      </c>
      <c r="D15" s="70">
        <v>9.5399999999999991</v>
      </c>
      <c r="E15" s="225">
        <f>'MOUTH CA'!E15</f>
        <v>0.13</v>
      </c>
      <c r="G15" s="3">
        <f>E15*(D15-1)</f>
        <v>1.1101999999999999</v>
      </c>
      <c r="H15" s="3">
        <f>(E15*(D15-1)+1)</f>
        <v>2.1101999999999999</v>
      </c>
      <c r="I15" s="28">
        <f>+G15/H15</f>
        <v>0.52611126907402139</v>
      </c>
      <c r="K15" s="3"/>
      <c r="L15" s="6"/>
      <c r="M15" s="3"/>
    </row>
    <row r="16" spans="1:16" ht="24.8" customHeight="1">
      <c r="B16" s="21" t="s">
        <v>35</v>
      </c>
      <c r="C16" s="18" t="s">
        <v>29</v>
      </c>
      <c r="D16" s="70">
        <v>9.5399999999999991</v>
      </c>
      <c r="E16" s="225">
        <f>'MOUTH CA'!E16</f>
        <v>0.02</v>
      </c>
      <c r="G16" s="3">
        <f>E16*(D16-1)</f>
        <v>0.17079999999999998</v>
      </c>
      <c r="H16" s="3">
        <f>(E16*(D16-1)+1)</f>
        <v>1.1708000000000001</v>
      </c>
      <c r="I16" s="28">
        <f>+G16/H16</f>
        <v>0.14588315681585237</v>
      </c>
      <c r="K16" s="3"/>
      <c r="L16" s="6"/>
      <c r="M16" s="3"/>
    </row>
    <row r="17" spans="2:15" ht="16.5" customHeight="1">
      <c r="B17" s="43" t="s">
        <v>36</v>
      </c>
      <c r="C17" s="44"/>
      <c r="D17" s="45"/>
      <c r="E17" s="46"/>
      <c r="F17" s="47"/>
      <c r="G17" s="48">
        <f>(E14*(D14-1)+E15*(D15-1)+E16*(D16-1))</f>
        <v>1.3719999999999999</v>
      </c>
      <c r="H17" s="48">
        <f>(E14*(D14-1)+E15*(D15-1)+E16*(D16-1))+1</f>
        <v>2.3719999999999999</v>
      </c>
      <c r="I17" s="49">
        <f>+G17/H17</f>
        <v>0.57841483979763908</v>
      </c>
      <c r="K17" s="61"/>
      <c r="L17" s="59"/>
      <c r="M17" s="181">
        <f>+I17*K17</f>
        <v>0</v>
      </c>
      <c r="N17" s="32"/>
    </row>
    <row r="18" spans="2:15" ht="16.5" customHeight="1">
      <c r="B18" s="3"/>
      <c r="C18" s="18"/>
      <c r="D18" s="14"/>
      <c r="E18" s="27"/>
      <c r="K18" s="3"/>
      <c r="M18" s="3"/>
    </row>
    <row r="19" spans="2:15" ht="16.5" customHeight="1">
      <c r="B19" s="40" t="s">
        <v>49</v>
      </c>
      <c r="C19" s="18"/>
      <c r="D19" s="14"/>
      <c r="E19" s="27"/>
      <c r="J19" s="12"/>
      <c r="K19" s="50">
        <f>SUM(K10,K17)</f>
        <v>0</v>
      </c>
      <c r="L19" s="50"/>
      <c r="M19" s="182">
        <f>SUM(M10,M17)</f>
        <v>0</v>
      </c>
      <c r="N19" s="50"/>
      <c r="O19" s="52" t="e">
        <f>M19/K19</f>
        <v>#DIV/0!</v>
      </c>
    </row>
    <row r="20" spans="2:15" ht="16.5" customHeight="1">
      <c r="B20" s="41" t="s">
        <v>68</v>
      </c>
    </row>
    <row r="22" spans="2:15" ht="16.5" customHeight="1">
      <c r="B22"/>
    </row>
    <row r="23" spans="2:15" ht="16.5" customHeight="1">
      <c r="B23"/>
    </row>
    <row r="24" spans="2:15" ht="17.45" customHeight="1">
      <c r="B24"/>
    </row>
    <row r="25" spans="2:15" ht="17.45" customHeight="1">
      <c r="B25"/>
    </row>
    <row r="26" spans="2:15" ht="17.45" customHeight="1">
      <c r="B26"/>
    </row>
    <row r="27" spans="2:15" ht="15.25" customHeight="1">
      <c r="B27"/>
    </row>
    <row r="28" spans="2:15" ht="17.45" customHeight="1">
      <c r="B28"/>
    </row>
    <row r="29" spans="2:15" ht="17.45" customHeight="1">
      <c r="B29"/>
    </row>
    <row r="30" spans="2:15" ht="16.5" customHeight="1">
      <c r="B30"/>
    </row>
    <row r="31" spans="2:15" ht="16.5" customHeight="1">
      <c r="B31"/>
    </row>
    <row r="32" spans="2:15" ht="16.5" customHeight="1">
      <c r="B32"/>
    </row>
    <row r="33" spans="2:2" ht="16.5" customHeight="1">
      <c r="B33"/>
    </row>
    <row r="34" spans="2:2" ht="16.5" customHeight="1">
      <c r="B34"/>
    </row>
    <row r="35" spans="2:2" ht="16.5" customHeight="1">
      <c r="B35" s="67"/>
    </row>
    <row r="36" spans="2:2" ht="16.5" customHeight="1">
      <c r="B36"/>
    </row>
    <row r="37" spans="2:2" ht="16.5" customHeight="1">
      <c r="B37" s="68"/>
    </row>
    <row r="38" spans="2:2" ht="16.5" customHeight="1">
      <c r="B38"/>
    </row>
    <row r="39" spans="2:2" ht="16.5" customHeight="1">
      <c r="B39"/>
    </row>
  </sheetData>
  <mergeCells count="1">
    <mergeCell ref="A1:E1"/>
  </mergeCells>
  <phoneticPr fontId="2" type="noConversion"/>
  <pageMargins left="0.75" right="0.75" top="1" bottom="1" header="0.5" footer="0.5"/>
  <pageSetup paperSize="5" scale="74" orientation="landscape" r:id="rId1"/>
  <headerFooter alignWithMargins="0"/>
</worksheet>
</file>

<file path=xl/worksheets/sheet12.xml><?xml version="1.0" encoding="utf-8"?>
<worksheet xmlns="http://schemas.openxmlformats.org/spreadsheetml/2006/main" xmlns:r="http://schemas.openxmlformats.org/officeDocument/2006/relationships">
  <sheetPr enableFormatConditionsCalculation="0">
    <tabColor theme="9" tint="0.39997558519241921"/>
  </sheetPr>
  <dimension ref="A1:P39"/>
  <sheetViews>
    <sheetView workbookViewId="0">
      <selection activeCell="B17" sqref="B17"/>
    </sheetView>
  </sheetViews>
  <sheetFormatPr defaultColWidth="9.09765625" defaultRowHeight="16.5" customHeight="1"/>
  <cols>
    <col min="1" max="1" width="3.8984375" style="3" customWidth="1"/>
    <col min="2" max="2" width="20.69921875" style="41" customWidth="1"/>
    <col min="3" max="3" width="19.8984375" style="5" customWidth="1"/>
    <col min="4" max="4" width="10.09765625" style="8" customWidth="1"/>
    <col min="5" max="5" width="13" style="8" customWidth="1"/>
    <col min="6" max="6" width="2.296875" style="3" customWidth="1"/>
    <col min="7" max="7" width="11.09765625" style="3" customWidth="1"/>
    <col min="8" max="8" width="12.3984375" style="3" customWidth="1"/>
    <col min="9" max="9" width="8" style="8" customWidth="1"/>
    <col min="10" max="10" width="3.09765625" style="3" customWidth="1"/>
    <col min="11" max="11" width="17.69921875" style="31" customWidth="1"/>
    <col min="12" max="12" width="2.296875" style="3" customWidth="1"/>
    <col min="13" max="13" width="10.09765625" style="31" customWidth="1"/>
    <col min="14" max="14" width="2.3984375" style="3" customWidth="1"/>
    <col min="15" max="15" width="12" style="3" customWidth="1"/>
    <col min="16" max="16" width="8" style="3" customWidth="1"/>
    <col min="17" max="17" width="8.09765625" style="3" customWidth="1"/>
    <col min="18" max="18" width="5.8984375" style="3" customWidth="1"/>
    <col min="19" max="19" width="9.296875" style="3" bestFit="1" customWidth="1"/>
    <col min="20" max="20" width="6.8984375" style="3" customWidth="1"/>
    <col min="21" max="21" width="11.69921875" style="3" bestFit="1" customWidth="1"/>
    <col min="22" max="22" width="6.09765625" style="3" customWidth="1"/>
    <col min="23" max="16384" width="9.09765625" style="3"/>
  </cols>
  <sheetData>
    <row r="1" spans="1:16" ht="33.799999999999997" customHeight="1">
      <c r="A1" s="314" t="s">
        <v>50</v>
      </c>
      <c r="B1" s="314"/>
      <c r="C1" s="314"/>
      <c r="D1" s="314"/>
      <c r="E1" s="314"/>
      <c r="K1" s="63"/>
      <c r="L1" s="64"/>
    </row>
    <row r="2" spans="1:16" ht="15.65" customHeight="1">
      <c r="A2" s="75"/>
      <c r="B2" s="126" t="s">
        <v>263</v>
      </c>
      <c r="C2" s="75"/>
      <c r="D2" s="75"/>
      <c r="E2" s="75"/>
      <c r="K2" s="63"/>
      <c r="L2" s="64"/>
    </row>
    <row r="3" spans="1:16" ht="15.65" customHeight="1">
      <c r="A3" s="75"/>
      <c r="B3" s="127" t="s">
        <v>265</v>
      </c>
      <c r="C3" s="75"/>
      <c r="D3" s="75"/>
      <c r="E3" s="75"/>
      <c r="K3" s="63"/>
      <c r="L3" s="64"/>
    </row>
    <row r="4" spans="1:16" s="4" customFormat="1" ht="60.4" customHeight="1">
      <c r="B4" s="36"/>
      <c r="C4" s="13" t="s">
        <v>5</v>
      </c>
      <c r="D4" s="13" t="s">
        <v>6</v>
      </c>
      <c r="E4" s="13" t="s">
        <v>7</v>
      </c>
      <c r="G4" s="37" t="s">
        <v>8</v>
      </c>
      <c r="H4" s="37" t="s">
        <v>9</v>
      </c>
      <c r="I4" s="37" t="s">
        <v>31</v>
      </c>
      <c r="J4" s="37"/>
      <c r="K4" s="58" t="s">
        <v>65</v>
      </c>
      <c r="L4" s="66"/>
      <c r="M4" s="54" t="s">
        <v>37</v>
      </c>
      <c r="O4" s="54" t="s">
        <v>38</v>
      </c>
      <c r="P4" s="54"/>
    </row>
    <row r="5" spans="1:16" ht="16.5" customHeight="1">
      <c r="B5" s="38" t="s">
        <v>27</v>
      </c>
      <c r="D5" s="5"/>
      <c r="E5" s="5"/>
      <c r="K5" s="8" t="s">
        <v>66</v>
      </c>
      <c r="L5" s="29"/>
      <c r="M5" s="39" t="s">
        <v>66</v>
      </c>
      <c r="N5" s="39"/>
      <c r="O5" s="39" t="s">
        <v>66</v>
      </c>
    </row>
    <row r="6" spans="1:16" ht="16.5" customHeight="1">
      <c r="B6" s="20" t="s">
        <v>32</v>
      </c>
      <c r="C6" s="18" t="s">
        <v>28</v>
      </c>
      <c r="D6" s="15">
        <v>1</v>
      </c>
      <c r="E6" s="225">
        <f>'MOUTH CA'!E6</f>
        <v>0.5</v>
      </c>
      <c r="G6" s="3">
        <f>E6*(D6-1)</f>
        <v>0</v>
      </c>
      <c r="H6" s="3">
        <f>(E6*(D6-1)+1)</f>
        <v>1</v>
      </c>
      <c r="I6" s="28">
        <f>+G6/H6</f>
        <v>0</v>
      </c>
      <c r="K6" s="8"/>
      <c r="L6" s="29"/>
      <c r="M6" s="39"/>
      <c r="N6" s="39"/>
    </row>
    <row r="7" spans="1:16" ht="16.5" customHeight="1">
      <c r="B7" s="20" t="s">
        <v>33</v>
      </c>
      <c r="C7" s="18" t="s">
        <v>28</v>
      </c>
      <c r="D7" s="15">
        <v>1.3</v>
      </c>
      <c r="E7" s="225">
        <f>'MOUTH CA'!E7</f>
        <v>0.35</v>
      </c>
      <c r="G7" s="3">
        <f>E7*(D7-1)</f>
        <v>0.10500000000000001</v>
      </c>
      <c r="H7" s="3">
        <f>(E7*(D7-1)+1)</f>
        <v>1.105</v>
      </c>
      <c r="I7" s="28">
        <f>+G7/H7</f>
        <v>9.502262443438915E-2</v>
      </c>
      <c r="K7" s="8"/>
      <c r="L7" s="29"/>
      <c r="M7" s="39"/>
      <c r="N7" s="39"/>
    </row>
    <row r="8" spans="1:16" ht="27.7" customHeight="1">
      <c r="B8" s="21" t="s">
        <v>34</v>
      </c>
      <c r="C8" s="18" t="s">
        <v>28</v>
      </c>
      <c r="D8" s="70">
        <v>9.0500000000000007</v>
      </c>
      <c r="E8" s="225">
        <f>'MOUTH CA'!E8</f>
        <v>0.13</v>
      </c>
      <c r="G8" s="3">
        <f>E8*(D8-1)</f>
        <v>1.0465000000000002</v>
      </c>
      <c r="H8" s="3">
        <f>(E8*(D8-1)+1)</f>
        <v>2.0465</v>
      </c>
      <c r="I8" s="28">
        <f>+G8/H8</f>
        <v>0.51136086000488645</v>
      </c>
      <c r="K8" s="8"/>
      <c r="L8" s="29"/>
      <c r="M8" s="39"/>
      <c r="N8" s="39"/>
    </row>
    <row r="9" spans="1:16" ht="27.7" customHeight="1">
      <c r="B9" s="21" t="s">
        <v>35</v>
      </c>
      <c r="C9" s="18" t="s">
        <v>28</v>
      </c>
      <c r="D9" s="70">
        <v>13</v>
      </c>
      <c r="E9" s="225">
        <f>'MOUTH CA'!E9</f>
        <v>0.02</v>
      </c>
      <c r="G9" s="3">
        <f>E9*(D9-1)</f>
        <v>0.24</v>
      </c>
      <c r="H9" s="3">
        <f>(E9*(D9-1)+1)</f>
        <v>1.24</v>
      </c>
      <c r="I9" s="28">
        <f>+G9/H9</f>
        <v>0.19354838709677419</v>
      </c>
      <c r="K9" s="8"/>
      <c r="L9" s="29"/>
      <c r="M9" s="39"/>
      <c r="N9" s="39"/>
    </row>
    <row r="10" spans="1:16" ht="16.5" customHeight="1">
      <c r="B10" s="43" t="s">
        <v>36</v>
      </c>
      <c r="C10" s="44"/>
      <c r="D10" s="45"/>
      <c r="E10" s="46"/>
      <c r="F10" s="47"/>
      <c r="G10" s="48">
        <f>(E7*(D7-1)+E8*(D8-1)+E9*(D9-1))</f>
        <v>1.3915000000000002</v>
      </c>
      <c r="H10" s="48">
        <f>(E7*(D7-1)+E8*(D8-1)+E9*(D9-1))+1</f>
        <v>2.3915000000000002</v>
      </c>
      <c r="I10" s="49">
        <f>+G10/H10</f>
        <v>0.58185239389504495</v>
      </c>
      <c r="K10" s="226"/>
      <c r="L10" s="59"/>
      <c r="M10" s="80">
        <f>+I10*K10</f>
        <v>0</v>
      </c>
      <c r="N10" s="32"/>
    </row>
    <row r="11" spans="1:16" ht="16.5" customHeight="1">
      <c r="B11" s="20"/>
      <c r="C11" s="18"/>
      <c r="D11" s="14"/>
      <c r="E11" s="42"/>
      <c r="I11" s="28"/>
      <c r="K11" s="8"/>
      <c r="L11" s="29"/>
      <c r="M11" s="39"/>
      <c r="N11" s="39"/>
    </row>
    <row r="12" spans="1:16" ht="16.5" customHeight="1">
      <c r="C12" s="17"/>
      <c r="K12" s="8"/>
      <c r="L12" s="29"/>
      <c r="M12" s="39"/>
      <c r="N12" s="39"/>
    </row>
    <row r="13" spans="1:16" ht="16.5" customHeight="1">
      <c r="B13" s="20" t="s">
        <v>32</v>
      </c>
      <c r="C13" s="18" t="s">
        <v>29</v>
      </c>
      <c r="D13" s="15">
        <v>1</v>
      </c>
      <c r="E13" s="225">
        <f>'MOUTH CA'!E13</f>
        <v>0.5</v>
      </c>
      <c r="G13" s="3">
        <f>E13*(D13-1)</f>
        <v>0</v>
      </c>
      <c r="H13" s="3">
        <f>(E13*(D13-1)+1)</f>
        <v>1</v>
      </c>
      <c r="I13" s="28">
        <f>+G13/H13</f>
        <v>0</v>
      </c>
      <c r="K13" s="3"/>
      <c r="L13" s="6"/>
      <c r="M13" s="3"/>
    </row>
    <row r="14" spans="1:16" ht="16.5" customHeight="1">
      <c r="B14" s="20" t="s">
        <v>33</v>
      </c>
      <c r="C14" s="18" t="s">
        <v>29</v>
      </c>
      <c r="D14" s="15">
        <v>1.3</v>
      </c>
      <c r="E14" s="225">
        <f>'MOUTH CA'!E14</f>
        <v>0.35</v>
      </c>
      <c r="G14" s="3">
        <f>E14*(D14-1)</f>
        <v>0.10500000000000001</v>
      </c>
      <c r="H14" s="3">
        <f>(E14*(D14-1)+1)</f>
        <v>1.105</v>
      </c>
      <c r="I14" s="28">
        <f>+G14/H14</f>
        <v>9.502262443438915E-2</v>
      </c>
      <c r="K14" s="3"/>
      <c r="L14" s="6"/>
      <c r="M14" s="3"/>
    </row>
    <row r="15" spans="1:16" ht="24.8" customHeight="1">
      <c r="B15" s="21" t="s">
        <v>34</v>
      </c>
      <c r="C15" s="18" t="s">
        <v>29</v>
      </c>
      <c r="D15" s="70">
        <v>9.5</v>
      </c>
      <c r="E15" s="225">
        <f>'MOUTH CA'!E15</f>
        <v>0.13</v>
      </c>
      <c r="G15" s="3">
        <f>E15*(D15-1)</f>
        <v>1.105</v>
      </c>
      <c r="H15" s="3">
        <f>(E15*(D15-1)+1)</f>
        <v>2.105</v>
      </c>
      <c r="I15" s="28">
        <f>+G15/H15</f>
        <v>0.52494061757719712</v>
      </c>
      <c r="K15" s="3"/>
      <c r="L15" s="6"/>
      <c r="M15" s="3"/>
    </row>
    <row r="16" spans="1:16" ht="24.8" customHeight="1">
      <c r="B16" s="21" t="s">
        <v>35</v>
      </c>
      <c r="C16" s="18" t="s">
        <v>29</v>
      </c>
      <c r="D16" s="70">
        <v>13</v>
      </c>
      <c r="E16" s="225">
        <f>'MOUTH CA'!E16</f>
        <v>0.02</v>
      </c>
      <c r="G16" s="3">
        <f>E16*(D16-1)</f>
        <v>0.24</v>
      </c>
      <c r="H16" s="3">
        <f>(E16*(D16-1)+1)</f>
        <v>1.24</v>
      </c>
      <c r="I16" s="28">
        <f>+G16/H16</f>
        <v>0.19354838709677419</v>
      </c>
      <c r="K16" s="3"/>
      <c r="L16" s="6"/>
      <c r="M16" s="3"/>
    </row>
    <row r="17" spans="2:15" ht="16.5" customHeight="1">
      <c r="B17" s="43" t="s">
        <v>36</v>
      </c>
      <c r="C17" s="44"/>
      <c r="D17" s="45"/>
      <c r="E17" s="46"/>
      <c r="F17" s="47"/>
      <c r="G17" s="48">
        <f>(E14*(D14-1)+E15*(D15-1)+E16*(D16-1))</f>
        <v>1.45</v>
      </c>
      <c r="H17" s="48">
        <f>(E14*(D14-1)+E15*(D15-1)+E16*(D16-1))+1</f>
        <v>2.4500000000000002</v>
      </c>
      <c r="I17" s="49">
        <f>+G17/H17</f>
        <v>0.59183673469387754</v>
      </c>
      <c r="K17" s="61"/>
      <c r="L17" s="59"/>
      <c r="M17" s="80">
        <f>+I17*K17</f>
        <v>0</v>
      </c>
      <c r="N17" s="32"/>
    </row>
    <row r="18" spans="2:15" ht="16.5" customHeight="1">
      <c r="B18" s="3"/>
      <c r="C18" s="18"/>
      <c r="D18" s="14"/>
      <c r="E18" s="27"/>
      <c r="K18" s="3"/>
      <c r="M18" s="3"/>
    </row>
    <row r="19" spans="2:15" ht="16.5" customHeight="1">
      <c r="B19" s="40"/>
      <c r="C19" s="18"/>
      <c r="D19" s="14"/>
      <c r="E19" s="27"/>
      <c r="J19" s="12"/>
      <c r="K19" s="50">
        <f>SUM(K10:K17)</f>
        <v>0</v>
      </c>
      <c r="L19" s="50"/>
      <c r="M19" s="81">
        <f>+M10+M17</f>
        <v>0</v>
      </c>
      <c r="N19" s="50"/>
      <c r="O19" s="52" t="e">
        <f>M19/K19</f>
        <v>#DIV/0!</v>
      </c>
    </row>
    <row r="22" spans="2:15" ht="16.5" customHeight="1">
      <c r="B22"/>
    </row>
    <row r="23" spans="2:15" ht="16.5" customHeight="1">
      <c r="B23"/>
    </row>
    <row r="24" spans="2:15" ht="17.45" customHeight="1">
      <c r="B24"/>
    </row>
    <row r="25" spans="2:15" ht="17.45" customHeight="1">
      <c r="B25"/>
    </row>
    <row r="26" spans="2:15" ht="17.45" customHeight="1">
      <c r="B26"/>
    </row>
    <row r="27" spans="2:15" ht="15.25" customHeight="1">
      <c r="B27"/>
    </row>
    <row r="28" spans="2:15" ht="17.45" customHeight="1">
      <c r="B28"/>
    </row>
    <row r="29" spans="2:15" ht="17.45" customHeight="1">
      <c r="B29"/>
    </row>
    <row r="30" spans="2:15" ht="16.5" customHeight="1">
      <c r="B30"/>
    </row>
    <row r="31" spans="2:15" ht="16.5" customHeight="1">
      <c r="B31"/>
    </row>
    <row r="32" spans="2:15" ht="16.5" customHeight="1">
      <c r="B32"/>
    </row>
    <row r="33" spans="2:2" ht="16.5" customHeight="1">
      <c r="B33"/>
    </row>
    <row r="34" spans="2:2" ht="16.5" customHeight="1">
      <c r="B34"/>
    </row>
    <row r="35" spans="2:2" ht="16.5" customHeight="1">
      <c r="B35" s="67"/>
    </row>
    <row r="36" spans="2:2" ht="16.5" customHeight="1">
      <c r="B36"/>
    </row>
    <row r="37" spans="2:2" ht="16.5" customHeight="1">
      <c r="B37" s="68"/>
    </row>
    <row r="38" spans="2:2" ht="16.5" customHeight="1">
      <c r="B38"/>
    </row>
    <row r="39" spans="2:2" ht="16.5" customHeight="1">
      <c r="B39"/>
    </row>
  </sheetData>
  <mergeCells count="1">
    <mergeCell ref="A1:E1"/>
  </mergeCells>
  <phoneticPr fontId="2" type="noConversion"/>
  <pageMargins left="0.75" right="0.75" top="1" bottom="1" header="0.5" footer="0.5"/>
  <pageSetup paperSize="5" scale="74" orientation="landscape" r:id="rId1"/>
  <headerFooter alignWithMargins="0"/>
</worksheet>
</file>

<file path=xl/worksheets/sheet13.xml><?xml version="1.0" encoding="utf-8"?>
<worksheet xmlns="http://schemas.openxmlformats.org/spreadsheetml/2006/main" xmlns:r="http://schemas.openxmlformats.org/officeDocument/2006/relationships">
  <sheetPr enableFormatConditionsCalculation="0">
    <tabColor theme="9" tint="0.39997558519241921"/>
  </sheetPr>
  <dimension ref="A1:P39"/>
  <sheetViews>
    <sheetView workbookViewId="0">
      <selection activeCell="B17" sqref="B17"/>
    </sheetView>
  </sheetViews>
  <sheetFormatPr defaultColWidth="9.09765625" defaultRowHeight="16.5" customHeight="1"/>
  <cols>
    <col min="1" max="1" width="3.8984375" style="3" customWidth="1"/>
    <col min="2" max="2" width="20.69921875" style="41" customWidth="1"/>
    <col min="3" max="3" width="19.8984375" style="5" customWidth="1"/>
    <col min="4" max="4" width="10.09765625" style="8" customWidth="1"/>
    <col min="5" max="5" width="13" style="8" customWidth="1"/>
    <col min="6" max="6" width="2.296875" style="3" customWidth="1"/>
    <col min="7" max="7" width="11.09765625" style="3" customWidth="1"/>
    <col min="8" max="8" width="12.3984375" style="3" customWidth="1"/>
    <col min="9" max="9" width="8" style="8" customWidth="1"/>
    <col min="10" max="10" width="3.09765625" style="3" customWidth="1"/>
    <col min="11" max="11" width="16.8984375" style="31" customWidth="1"/>
    <col min="12" max="12" width="2.296875" style="3" customWidth="1"/>
    <col min="13" max="13" width="10.09765625" style="31" customWidth="1"/>
    <col min="14" max="14" width="2.3984375" style="3" customWidth="1"/>
    <col min="15" max="15" width="12" style="3" customWidth="1"/>
    <col min="16" max="16" width="8" style="3" customWidth="1"/>
    <col min="17" max="17" width="8.09765625" style="3" customWidth="1"/>
    <col min="18" max="18" width="5.8984375" style="3" customWidth="1"/>
    <col min="19" max="19" width="9.296875" style="3" bestFit="1" customWidth="1"/>
    <col min="20" max="20" width="6.8984375" style="3" customWidth="1"/>
    <col min="21" max="21" width="11.69921875" style="3" bestFit="1" customWidth="1"/>
    <col min="22" max="22" width="6.09765625" style="3" customWidth="1"/>
    <col min="23" max="16384" width="9.09765625" style="3"/>
  </cols>
  <sheetData>
    <row r="1" spans="1:16" ht="33.799999999999997" customHeight="1">
      <c r="A1" s="314" t="s">
        <v>52</v>
      </c>
      <c r="B1" s="314"/>
      <c r="C1" s="314"/>
      <c r="D1" s="314"/>
      <c r="E1" s="314"/>
      <c r="K1" s="63"/>
      <c r="L1" s="64"/>
    </row>
    <row r="2" spans="1:16" ht="16.2" customHeight="1">
      <c r="A2" s="75"/>
      <c r="B2" s="126" t="s">
        <v>263</v>
      </c>
      <c r="C2" s="75"/>
      <c r="D2" s="75"/>
      <c r="E2" s="75"/>
      <c r="K2" s="63"/>
      <c r="L2" s="64"/>
    </row>
    <row r="3" spans="1:16" ht="16.2" customHeight="1">
      <c r="A3" s="75"/>
      <c r="B3" s="127" t="s">
        <v>265</v>
      </c>
      <c r="C3" s="75"/>
      <c r="D3" s="75"/>
      <c r="E3" s="75"/>
      <c r="K3" s="63"/>
      <c r="L3" s="64"/>
    </row>
    <row r="4" spans="1:16" s="4" customFormat="1" ht="58.15" customHeight="1">
      <c r="B4" s="36"/>
      <c r="C4" s="13" t="s">
        <v>5</v>
      </c>
      <c r="D4" s="13" t="s">
        <v>6</v>
      </c>
      <c r="E4" s="13" t="s">
        <v>7</v>
      </c>
      <c r="G4" s="37" t="s">
        <v>8</v>
      </c>
      <c r="H4" s="37" t="s">
        <v>9</v>
      </c>
      <c r="I4" s="37" t="s">
        <v>31</v>
      </c>
      <c r="J4" s="37"/>
      <c r="K4" s="58" t="s">
        <v>65</v>
      </c>
      <c r="L4" s="66"/>
      <c r="M4" s="54" t="s">
        <v>37</v>
      </c>
      <c r="O4" s="54" t="s">
        <v>38</v>
      </c>
      <c r="P4" s="54"/>
    </row>
    <row r="5" spans="1:16" ht="16.5" customHeight="1">
      <c r="B5" s="38" t="s">
        <v>27</v>
      </c>
      <c r="D5" s="5"/>
      <c r="E5" s="5"/>
      <c r="K5" s="8" t="s">
        <v>66</v>
      </c>
      <c r="L5" s="29"/>
      <c r="M5" s="39" t="s">
        <v>66</v>
      </c>
      <c r="N5" s="39"/>
      <c r="O5" s="39" t="s">
        <v>66</v>
      </c>
    </row>
    <row r="6" spans="1:16" ht="16.5" customHeight="1">
      <c r="B6" s="20" t="s">
        <v>32</v>
      </c>
      <c r="C6" s="18" t="s">
        <v>28</v>
      </c>
      <c r="D6" s="15">
        <v>1</v>
      </c>
      <c r="E6" s="225">
        <f>'MOUTH CA'!E6</f>
        <v>0.5</v>
      </c>
      <c r="G6" s="3">
        <f>E6*(D6-1)</f>
        <v>0</v>
      </c>
      <c r="H6" s="3">
        <f>(E6*(D6-1)+1)</f>
        <v>1</v>
      </c>
      <c r="I6" s="28">
        <f>+G6/H6</f>
        <v>0</v>
      </c>
      <c r="K6" s="8"/>
      <c r="L6" s="29"/>
      <c r="M6" s="39"/>
      <c r="N6" s="39"/>
    </row>
    <row r="7" spans="1:16" ht="16.5" customHeight="1">
      <c r="B7" s="20" t="s">
        <v>33</v>
      </c>
      <c r="C7" s="18" t="s">
        <v>28</v>
      </c>
      <c r="D7" s="15">
        <v>1.3</v>
      </c>
      <c r="E7" s="225">
        <f>'MOUTH CA'!E7</f>
        <v>0.35</v>
      </c>
      <c r="G7" s="3">
        <f>E7*(D7-1)</f>
        <v>0.10500000000000001</v>
      </c>
      <c r="H7" s="3">
        <f>(E7*(D7-1)+1)</f>
        <v>1.105</v>
      </c>
      <c r="I7" s="28">
        <f>+G7/H7</f>
        <v>9.502262443438915E-2</v>
      </c>
      <c r="K7" s="8"/>
      <c r="L7" s="29"/>
      <c r="M7" s="39"/>
      <c r="N7" s="39"/>
    </row>
    <row r="8" spans="1:16" ht="27.7" customHeight="1">
      <c r="B8" s="21" t="s">
        <v>34</v>
      </c>
      <c r="C8" s="18" t="s">
        <v>28</v>
      </c>
      <c r="D8" s="70">
        <v>1.8</v>
      </c>
      <c r="E8" s="225">
        <f>'MOUTH CA'!E8</f>
        <v>0.13</v>
      </c>
      <c r="G8" s="3">
        <f>E8*(D8-1)</f>
        <v>0.10400000000000001</v>
      </c>
      <c r="H8" s="3">
        <f>(E8*(D8-1)+1)</f>
        <v>1.1040000000000001</v>
      </c>
      <c r="I8" s="28">
        <f>+G8/H8</f>
        <v>9.420289855072464E-2</v>
      </c>
      <c r="K8" s="8"/>
      <c r="L8" s="29"/>
      <c r="M8" s="39"/>
      <c r="N8" s="39"/>
    </row>
    <row r="9" spans="1:16" ht="27.7" customHeight="1">
      <c r="B9" s="21" t="s">
        <v>35</v>
      </c>
      <c r="C9" s="18" t="s">
        <v>28</v>
      </c>
      <c r="D9" s="70">
        <v>3.2</v>
      </c>
      <c r="E9" s="225">
        <f>'MOUTH CA'!E9</f>
        <v>0.02</v>
      </c>
      <c r="G9" s="3">
        <f>E9*(D9-1)</f>
        <v>4.4000000000000004E-2</v>
      </c>
      <c r="H9" s="3">
        <f>(E9*(D9-1)+1)</f>
        <v>1.044</v>
      </c>
      <c r="I9" s="28">
        <f>+G9/H9</f>
        <v>4.2145593869731802E-2</v>
      </c>
      <c r="K9" s="8"/>
      <c r="L9" s="29"/>
      <c r="M9" s="39"/>
      <c r="N9" s="39"/>
    </row>
    <row r="10" spans="1:16" ht="16.5" customHeight="1">
      <c r="B10" s="43" t="s">
        <v>36</v>
      </c>
      <c r="C10" s="44"/>
      <c r="D10" s="45"/>
      <c r="E10" s="46"/>
      <c r="F10" s="47"/>
      <c r="G10" s="48">
        <f>(E7*(D7-1)+E8*(D8-1)+E9*(D9-1))</f>
        <v>0.253</v>
      </c>
      <c r="H10" s="48">
        <f>(E7*(D7-1)+E8*(D8-1)+E9*(D9-1))+1</f>
        <v>1.2530000000000001</v>
      </c>
      <c r="I10" s="49">
        <f>+G10/H10</f>
        <v>0.20191540303272146</v>
      </c>
      <c r="K10" s="61"/>
      <c r="L10" s="59"/>
      <c r="M10" s="80">
        <f>+I10*K10</f>
        <v>0</v>
      </c>
      <c r="N10" s="32"/>
    </row>
    <row r="11" spans="1:16" ht="16.5" customHeight="1">
      <c r="B11" s="20"/>
      <c r="C11" s="18"/>
      <c r="D11" s="14"/>
      <c r="E11" s="42"/>
      <c r="I11" s="28"/>
      <c r="K11" s="8"/>
      <c r="L11" s="29"/>
      <c r="M11" s="39"/>
      <c r="N11" s="39"/>
    </row>
    <row r="12" spans="1:16" ht="16.5" customHeight="1">
      <c r="C12" s="17"/>
      <c r="K12" s="8"/>
      <c r="L12" s="29"/>
      <c r="M12" s="39"/>
      <c r="N12" s="39"/>
    </row>
    <row r="13" spans="1:16" ht="16.5" customHeight="1">
      <c r="B13" s="20" t="s">
        <v>32</v>
      </c>
      <c r="C13" s="18" t="s">
        <v>29</v>
      </c>
      <c r="D13" s="15">
        <v>1</v>
      </c>
      <c r="E13" s="225">
        <f>'MOUTH CA'!E13</f>
        <v>0.5</v>
      </c>
      <c r="G13" s="3">
        <f>E13*(D13-1)</f>
        <v>0</v>
      </c>
      <c r="H13" s="3">
        <f>(E13*(D13-1)+1)</f>
        <v>1</v>
      </c>
      <c r="I13" s="28">
        <f>+G13/H13</f>
        <v>0</v>
      </c>
      <c r="K13" s="3"/>
      <c r="L13" s="6"/>
      <c r="M13" s="3"/>
    </row>
    <row r="14" spans="1:16" ht="16.5" customHeight="1">
      <c r="B14" s="20" t="s">
        <v>33</v>
      </c>
      <c r="C14" s="18" t="s">
        <v>29</v>
      </c>
      <c r="D14" s="15">
        <v>1.3</v>
      </c>
      <c r="E14" s="225">
        <f>'MOUTH CA'!E14</f>
        <v>0.35</v>
      </c>
      <c r="G14" s="3">
        <f>E14*(D14-1)</f>
        <v>0.10500000000000001</v>
      </c>
      <c r="H14" s="3">
        <f>(E14*(D14-1)+1)</f>
        <v>1.105</v>
      </c>
      <c r="I14" s="28">
        <f>+G14/H14</f>
        <v>9.502262443438915E-2</v>
      </c>
      <c r="K14" s="3"/>
      <c r="L14" s="6"/>
      <c r="M14" s="3"/>
    </row>
    <row r="15" spans="1:16" ht="24.8" customHeight="1">
      <c r="B15" s="21" t="s">
        <v>34</v>
      </c>
      <c r="C15" s="18" t="s">
        <v>29</v>
      </c>
      <c r="D15" s="70">
        <v>1.8</v>
      </c>
      <c r="E15" s="225">
        <f>'MOUTH CA'!E15</f>
        <v>0.13</v>
      </c>
      <c r="G15" s="3">
        <f>E15*(D15-1)</f>
        <v>0.10400000000000001</v>
      </c>
      <c r="H15" s="3">
        <f>(E15*(D15-1)+1)</f>
        <v>1.1040000000000001</v>
      </c>
      <c r="I15" s="28">
        <f>+G15/H15</f>
        <v>9.420289855072464E-2</v>
      </c>
      <c r="K15" s="3"/>
      <c r="L15" s="6"/>
      <c r="M15" s="3"/>
    </row>
    <row r="16" spans="1:16" ht="24.8" customHeight="1">
      <c r="B16" s="21" t="s">
        <v>35</v>
      </c>
      <c r="C16" s="18" t="s">
        <v>29</v>
      </c>
      <c r="D16" s="70">
        <v>1.8</v>
      </c>
      <c r="E16" s="225">
        <f>'MOUTH CA'!E16</f>
        <v>0.02</v>
      </c>
      <c r="G16" s="3">
        <f>E16*(D16-1)</f>
        <v>1.6E-2</v>
      </c>
      <c r="H16" s="3">
        <f>(E16*(D16-1)+1)</f>
        <v>1.016</v>
      </c>
      <c r="I16" s="28">
        <f>+G16/H16</f>
        <v>1.5748031496062992E-2</v>
      </c>
      <c r="K16" s="3"/>
      <c r="L16" s="6"/>
      <c r="M16" s="3"/>
    </row>
    <row r="17" spans="2:15" ht="16.5" customHeight="1">
      <c r="B17" s="43" t="s">
        <v>36</v>
      </c>
      <c r="C17" s="44"/>
      <c r="D17" s="45"/>
      <c r="E17" s="46"/>
      <c r="F17" s="47"/>
      <c r="G17" s="48">
        <f>(E14*(D14-1)+E15*(D15-1)+E16*(D16-1))</f>
        <v>0.22500000000000003</v>
      </c>
      <c r="H17" s="48">
        <f>(E14*(D14-1)+E15*(D15-1)+E16*(D16-1))+1</f>
        <v>1.2250000000000001</v>
      </c>
      <c r="I17" s="49">
        <f>+G17/H17</f>
        <v>0.18367346938775511</v>
      </c>
      <c r="K17" s="61"/>
      <c r="L17" s="59"/>
      <c r="M17" s="80">
        <f>+I17*K17</f>
        <v>0</v>
      </c>
      <c r="N17" s="32"/>
    </row>
    <row r="18" spans="2:15" ht="16.5" customHeight="1">
      <c r="B18" s="3"/>
      <c r="C18" s="18"/>
      <c r="D18" s="14"/>
      <c r="E18" s="27"/>
      <c r="K18" s="3"/>
      <c r="M18" s="3"/>
    </row>
    <row r="19" spans="2:15" ht="16.5" customHeight="1">
      <c r="B19" s="40"/>
      <c r="C19" s="18"/>
      <c r="D19" s="14"/>
      <c r="E19" s="27"/>
      <c r="J19" s="12"/>
      <c r="K19" s="50">
        <f>SUM(K10:K17)</f>
        <v>0</v>
      </c>
      <c r="L19" s="50"/>
      <c r="M19" s="81">
        <f>+M10+M17</f>
        <v>0</v>
      </c>
      <c r="N19" s="50"/>
      <c r="O19" s="52" t="e">
        <f>M19/K19</f>
        <v>#DIV/0!</v>
      </c>
    </row>
    <row r="22" spans="2:15" ht="16.5" customHeight="1">
      <c r="B22"/>
    </row>
    <row r="23" spans="2:15" ht="16.5" customHeight="1">
      <c r="B23"/>
    </row>
    <row r="24" spans="2:15" ht="17.45" customHeight="1">
      <c r="B24"/>
    </row>
    <row r="25" spans="2:15" ht="17.45" customHeight="1">
      <c r="B25"/>
    </row>
    <row r="26" spans="2:15" ht="17.45" customHeight="1">
      <c r="B26"/>
    </row>
    <row r="27" spans="2:15" ht="15.25" customHeight="1">
      <c r="B27"/>
    </row>
    <row r="28" spans="2:15" ht="17.45" customHeight="1">
      <c r="B28"/>
    </row>
    <row r="29" spans="2:15" ht="17.45" customHeight="1">
      <c r="B29"/>
    </row>
    <row r="30" spans="2:15" ht="16.5" customHeight="1">
      <c r="B30"/>
    </row>
    <row r="31" spans="2:15" ht="16.5" customHeight="1">
      <c r="B31"/>
    </row>
    <row r="32" spans="2:15" ht="16.5" customHeight="1">
      <c r="B32"/>
    </row>
    <row r="33" spans="2:2" ht="16.5" customHeight="1">
      <c r="B33"/>
    </row>
    <row r="34" spans="2:2" ht="16.5" customHeight="1">
      <c r="B34"/>
    </row>
    <row r="35" spans="2:2" ht="16.5" customHeight="1">
      <c r="B35" s="67"/>
    </row>
    <row r="36" spans="2:2" ht="16.5" customHeight="1">
      <c r="B36"/>
    </row>
    <row r="37" spans="2:2" ht="16.5" customHeight="1">
      <c r="B37" s="68"/>
    </row>
    <row r="38" spans="2:2" ht="16.5" customHeight="1">
      <c r="B38"/>
    </row>
    <row r="39" spans="2:2" ht="16.5" customHeight="1">
      <c r="B39"/>
    </row>
  </sheetData>
  <mergeCells count="1">
    <mergeCell ref="A1:E1"/>
  </mergeCells>
  <phoneticPr fontId="2" type="noConversion"/>
  <pageMargins left="0.75" right="0.75" top="1" bottom="1" header="0.5" footer="0.5"/>
  <pageSetup paperSize="5" scale="74" orientation="landscape" r:id="rId1"/>
  <headerFooter alignWithMargins="0"/>
</worksheet>
</file>

<file path=xl/worksheets/sheet14.xml><?xml version="1.0" encoding="utf-8"?>
<worksheet xmlns="http://schemas.openxmlformats.org/spreadsheetml/2006/main" xmlns:r="http://schemas.openxmlformats.org/officeDocument/2006/relationships">
  <sheetPr enableFormatConditionsCalculation="0">
    <tabColor theme="9" tint="0.39997558519241921"/>
  </sheetPr>
  <dimension ref="A1:P39"/>
  <sheetViews>
    <sheetView workbookViewId="0">
      <selection activeCell="B17" sqref="B17"/>
    </sheetView>
  </sheetViews>
  <sheetFormatPr defaultColWidth="9.09765625" defaultRowHeight="16.5" customHeight="1"/>
  <cols>
    <col min="1" max="1" width="3.8984375" style="3" customWidth="1"/>
    <col min="2" max="2" width="20.69921875" style="41" customWidth="1"/>
    <col min="3" max="3" width="19.8984375" style="5" customWidth="1"/>
    <col min="4" max="4" width="10.09765625" style="8" customWidth="1"/>
    <col min="5" max="5" width="13" style="8" customWidth="1"/>
    <col min="6" max="6" width="2.296875" style="3" customWidth="1"/>
    <col min="7" max="7" width="11.09765625" style="3" customWidth="1"/>
    <col min="8" max="8" width="12.3984375" style="3" customWidth="1"/>
    <col min="9" max="9" width="8" style="8" customWidth="1"/>
    <col min="10" max="10" width="3.09765625" style="3" customWidth="1"/>
    <col min="11" max="11" width="16.09765625" style="31" customWidth="1"/>
    <col min="12" max="12" width="2.296875" style="3" customWidth="1"/>
    <col min="13" max="13" width="10.09765625" style="31" customWidth="1"/>
    <col min="14" max="14" width="2.3984375" style="3" customWidth="1"/>
    <col min="15" max="15" width="12" style="3" customWidth="1"/>
    <col min="16" max="16" width="8" style="3" customWidth="1"/>
    <col min="17" max="17" width="8.09765625" style="3" customWidth="1"/>
    <col min="18" max="18" width="5.8984375" style="3" customWidth="1"/>
    <col min="19" max="19" width="9.296875" style="3" bestFit="1" customWidth="1"/>
    <col min="20" max="20" width="6.8984375" style="3" customWidth="1"/>
    <col min="21" max="21" width="11.69921875" style="3" bestFit="1" customWidth="1"/>
    <col min="22" max="22" width="6.09765625" style="3" customWidth="1"/>
    <col min="23" max="16384" width="9.09765625" style="3"/>
  </cols>
  <sheetData>
    <row r="1" spans="1:16" ht="33.799999999999997" customHeight="1">
      <c r="A1" s="314" t="s">
        <v>44</v>
      </c>
      <c r="B1" s="314"/>
      <c r="C1" s="314"/>
      <c r="D1" s="314"/>
      <c r="E1" s="314"/>
      <c r="K1" s="63"/>
      <c r="L1" s="64"/>
    </row>
    <row r="2" spans="1:16" ht="14.95" customHeight="1">
      <c r="A2" s="75"/>
      <c r="B2" s="126" t="s">
        <v>263</v>
      </c>
      <c r="C2" s="75"/>
      <c r="D2" s="75"/>
      <c r="E2" s="75"/>
      <c r="K2" s="63"/>
      <c r="L2" s="64"/>
    </row>
    <row r="3" spans="1:16" ht="14.95" customHeight="1">
      <c r="A3" s="75"/>
      <c r="B3" s="127" t="s">
        <v>282</v>
      </c>
      <c r="C3" s="75"/>
      <c r="D3" s="75"/>
      <c r="E3" s="75"/>
      <c r="K3" s="63"/>
      <c r="L3" s="64"/>
    </row>
    <row r="4" spans="1:16" s="4" customFormat="1" ht="63.15" customHeight="1">
      <c r="B4" s="36"/>
      <c r="C4" s="13" t="s">
        <v>5</v>
      </c>
      <c r="D4" s="13" t="s">
        <v>6</v>
      </c>
      <c r="E4" s="13" t="s">
        <v>7</v>
      </c>
      <c r="G4" s="37" t="s">
        <v>8</v>
      </c>
      <c r="H4" s="37" t="s">
        <v>9</v>
      </c>
      <c r="I4" s="37" t="s">
        <v>31</v>
      </c>
      <c r="J4" s="37"/>
      <c r="K4" s="58" t="s">
        <v>65</v>
      </c>
      <c r="L4" s="66"/>
      <c r="M4" s="54" t="s">
        <v>37</v>
      </c>
      <c r="O4" s="54" t="s">
        <v>38</v>
      </c>
      <c r="P4" s="54"/>
    </row>
    <row r="5" spans="1:16" ht="16.5" customHeight="1">
      <c r="B5" s="38" t="s">
        <v>27</v>
      </c>
      <c r="D5" s="5"/>
      <c r="E5" s="5"/>
      <c r="K5" s="8" t="s">
        <v>66</v>
      </c>
      <c r="L5" s="29"/>
      <c r="M5" s="39" t="s">
        <v>66</v>
      </c>
      <c r="N5" s="39"/>
      <c r="O5" s="39" t="s">
        <v>66</v>
      </c>
    </row>
    <row r="6" spans="1:16" ht="16.5" customHeight="1">
      <c r="B6" s="20" t="s">
        <v>32</v>
      </c>
      <c r="C6" s="18" t="s">
        <v>28</v>
      </c>
      <c r="D6" s="15">
        <v>1</v>
      </c>
      <c r="E6" s="225">
        <f>'MOUTH CA'!E6</f>
        <v>0.5</v>
      </c>
      <c r="G6" s="3">
        <f>E6*(D6-1)</f>
        <v>0</v>
      </c>
      <c r="H6" s="3">
        <f>(E6*(D6-1)+1)</f>
        <v>1</v>
      </c>
      <c r="I6" s="28">
        <f>+G6/H6</f>
        <v>0</v>
      </c>
      <c r="K6" s="8"/>
      <c r="L6" s="29"/>
      <c r="M6" s="39"/>
      <c r="N6" s="39"/>
    </row>
    <row r="7" spans="1:16" ht="16.5" customHeight="1">
      <c r="B7" s="20" t="s">
        <v>33</v>
      </c>
      <c r="C7" s="18" t="s">
        <v>28</v>
      </c>
      <c r="D7" s="15">
        <v>1.23</v>
      </c>
      <c r="E7" s="225">
        <f>'MOUTH CA'!E7</f>
        <v>0.35</v>
      </c>
      <c r="G7" s="3">
        <f>E7*(D7-1)</f>
        <v>8.0499999999999988E-2</v>
      </c>
      <c r="H7" s="3">
        <f>(E7*(D7-1)+1)</f>
        <v>1.0805</v>
      </c>
      <c r="I7" s="28">
        <f>+G7/H7</f>
        <v>7.4502545118000918E-2</v>
      </c>
      <c r="K7" s="8"/>
      <c r="L7" s="29"/>
      <c r="M7" s="39"/>
      <c r="N7" s="39"/>
    </row>
    <row r="8" spans="1:16" ht="27.7" customHeight="1">
      <c r="B8" s="21" t="s">
        <v>34</v>
      </c>
      <c r="C8" s="18" t="s">
        <v>28</v>
      </c>
      <c r="D8" s="70">
        <v>7.52</v>
      </c>
      <c r="E8" s="225">
        <f>'MOUTH CA'!E8</f>
        <v>0.13</v>
      </c>
      <c r="G8" s="3">
        <f>E8*(D8-1)</f>
        <v>0.84760000000000002</v>
      </c>
      <c r="H8" s="3">
        <f>(E8*(D8-1)+1)</f>
        <v>1.8475999999999999</v>
      </c>
      <c r="I8" s="28">
        <f>+G8/H8</f>
        <v>0.45875730677635856</v>
      </c>
      <c r="K8" s="8"/>
      <c r="L8" s="29"/>
      <c r="M8" s="39"/>
      <c r="N8" s="39"/>
    </row>
    <row r="9" spans="1:16" ht="27.7" customHeight="1">
      <c r="B9" s="21" t="s">
        <v>35</v>
      </c>
      <c r="C9" s="18" t="s">
        <v>28</v>
      </c>
      <c r="D9" s="70">
        <v>6.83</v>
      </c>
      <c r="E9" s="225">
        <f>'MOUTH CA'!E9</f>
        <v>0.02</v>
      </c>
      <c r="G9" s="3">
        <f>E9*(D9-1)</f>
        <v>0.11660000000000001</v>
      </c>
      <c r="H9" s="3">
        <f>(E9*(D9-1)+1)</f>
        <v>1.1166</v>
      </c>
      <c r="I9" s="28">
        <f>+G9/H9</f>
        <v>0.10442414472505822</v>
      </c>
      <c r="K9" s="8"/>
      <c r="L9" s="29"/>
      <c r="M9" s="39"/>
      <c r="N9" s="39"/>
    </row>
    <row r="10" spans="1:16" ht="16.5" customHeight="1">
      <c r="B10" s="43" t="s">
        <v>36</v>
      </c>
      <c r="C10" s="44"/>
      <c r="D10" s="45"/>
      <c r="E10" s="46"/>
      <c r="F10" s="47"/>
      <c r="G10" s="48">
        <f>(E7*(D7-1)+E8*(D8-1)+E9*(D9-1))</f>
        <v>1.0447</v>
      </c>
      <c r="H10" s="48">
        <f>(E7*(D7-1)+E8*(D8-1)+E9*(D9-1))+1</f>
        <v>2.0446999999999997</v>
      </c>
      <c r="I10" s="49">
        <f>+G10/H10</f>
        <v>0.5109306988800314</v>
      </c>
      <c r="K10" s="61"/>
      <c r="L10" s="59"/>
      <c r="M10" s="80">
        <f>+I10*K10</f>
        <v>0</v>
      </c>
      <c r="N10" s="32"/>
    </row>
    <row r="11" spans="1:16" ht="16.5" customHeight="1">
      <c r="B11" s="20"/>
      <c r="C11" s="18"/>
      <c r="D11" s="14"/>
      <c r="E11" s="42"/>
      <c r="I11" s="28"/>
      <c r="K11" s="8"/>
      <c r="L11" s="29"/>
      <c r="M11" s="39"/>
      <c r="N11" s="39"/>
    </row>
    <row r="12" spans="1:16" ht="16.5" customHeight="1">
      <c r="C12" s="17"/>
      <c r="K12" s="8"/>
      <c r="L12" s="29"/>
      <c r="M12" s="39"/>
      <c r="N12" s="39"/>
    </row>
    <row r="13" spans="1:16" ht="16.5" customHeight="1">
      <c r="B13" s="20" t="s">
        <v>32</v>
      </c>
      <c r="C13" s="18" t="s">
        <v>29</v>
      </c>
      <c r="D13" s="15">
        <v>1</v>
      </c>
      <c r="E13" s="225">
        <f>'MOUTH CA'!E13</f>
        <v>0.5</v>
      </c>
      <c r="G13" s="3">
        <f>E13*(D13-1)</f>
        <v>0</v>
      </c>
      <c r="H13" s="3">
        <f>(E13*(D13-1)+1)</f>
        <v>1</v>
      </c>
      <c r="I13" s="28">
        <f>+G13/H13</f>
        <v>0</v>
      </c>
      <c r="K13" s="3"/>
      <c r="L13" s="6"/>
      <c r="M13" s="3"/>
    </row>
    <row r="14" spans="1:16" ht="16.5" customHeight="1">
      <c r="B14" s="20" t="s">
        <v>33</v>
      </c>
      <c r="C14" s="18" t="s">
        <v>29</v>
      </c>
      <c r="D14" s="15">
        <v>1.34</v>
      </c>
      <c r="E14" s="225">
        <f>'MOUTH CA'!E14</f>
        <v>0.35</v>
      </c>
      <c r="G14" s="3">
        <f>E14*(D14-1)</f>
        <v>0.11900000000000002</v>
      </c>
      <c r="H14" s="3">
        <f>(E14*(D14-1)+1)</f>
        <v>1.119</v>
      </c>
      <c r="I14" s="28">
        <f>+G14/H14</f>
        <v>0.10634495084897232</v>
      </c>
      <c r="K14" s="3"/>
      <c r="L14" s="6"/>
      <c r="M14" s="3"/>
    </row>
    <row r="15" spans="1:16" ht="24.8" customHeight="1">
      <c r="B15" s="21" t="s">
        <v>34</v>
      </c>
      <c r="C15" s="18" t="s">
        <v>29</v>
      </c>
      <c r="D15" s="70">
        <v>7.22</v>
      </c>
      <c r="E15" s="225">
        <f>'MOUTH CA'!E15</f>
        <v>0.13</v>
      </c>
      <c r="G15" s="3">
        <f>E15*(D15-1)</f>
        <v>0.80859999999999999</v>
      </c>
      <c r="H15" s="3">
        <f>(E15*(D15-1)+1)</f>
        <v>1.8086</v>
      </c>
      <c r="I15" s="28">
        <f>+G15/H15</f>
        <v>0.44708614397876811</v>
      </c>
      <c r="K15" s="3"/>
      <c r="L15" s="6"/>
      <c r="M15" s="3"/>
    </row>
    <row r="16" spans="1:16" ht="24.8" customHeight="1">
      <c r="B16" s="21" t="s">
        <v>35</v>
      </c>
      <c r="C16" s="18" t="s">
        <v>29</v>
      </c>
      <c r="D16" s="70">
        <v>7.52</v>
      </c>
      <c r="E16" s="225">
        <f>'MOUTH CA'!E16</f>
        <v>0.02</v>
      </c>
      <c r="G16" s="3">
        <f>E16*(D16-1)</f>
        <v>0.13039999999999999</v>
      </c>
      <c r="H16" s="3">
        <f>(E16*(D16-1)+1)</f>
        <v>1.1304000000000001</v>
      </c>
      <c r="I16" s="28">
        <f>+G16/H16</f>
        <v>0.11535739561217266</v>
      </c>
      <c r="K16" s="3"/>
      <c r="L16" s="6"/>
      <c r="M16" s="3"/>
    </row>
    <row r="17" spans="2:15" ht="16.5" customHeight="1">
      <c r="B17" s="43" t="s">
        <v>36</v>
      </c>
      <c r="C17" s="44"/>
      <c r="D17" s="45"/>
      <c r="E17" s="46"/>
      <c r="F17" s="47"/>
      <c r="G17" s="48">
        <f>(E14*(D14-1)+E15*(D15-1)+E16*(D16-1))</f>
        <v>1.0580000000000001</v>
      </c>
      <c r="H17" s="48">
        <f>(E14*(D14-1)+E15*(D15-1)+E16*(D16-1))+1</f>
        <v>2.0579999999999998</v>
      </c>
      <c r="I17" s="49">
        <f>+G17/H17</f>
        <v>0.51409135082604474</v>
      </c>
      <c r="K17" s="61"/>
      <c r="L17" s="59"/>
      <c r="M17" s="80">
        <f>+I17*K17</f>
        <v>0</v>
      </c>
      <c r="N17" s="32"/>
    </row>
    <row r="18" spans="2:15" ht="16.5" customHeight="1">
      <c r="B18" s="3"/>
      <c r="C18" s="18"/>
      <c r="D18" s="14"/>
      <c r="E18" s="27"/>
      <c r="K18" s="3"/>
      <c r="M18" s="3"/>
    </row>
    <row r="19" spans="2:15" ht="16.5" customHeight="1">
      <c r="B19" s="40"/>
      <c r="C19" s="18"/>
      <c r="D19" s="14"/>
      <c r="E19" s="27"/>
      <c r="J19" s="12"/>
      <c r="K19" s="50">
        <f>SUM(K10:K17)</f>
        <v>0</v>
      </c>
      <c r="L19" s="50"/>
      <c r="M19" s="81">
        <f>+M10+M17</f>
        <v>0</v>
      </c>
      <c r="N19" s="50"/>
      <c r="O19" s="52" t="e">
        <f>M19/K19</f>
        <v>#DIV/0!</v>
      </c>
    </row>
    <row r="22" spans="2:15" ht="16.5" customHeight="1">
      <c r="B22"/>
    </row>
    <row r="23" spans="2:15" ht="16.5" customHeight="1">
      <c r="B23"/>
    </row>
    <row r="24" spans="2:15" ht="17.45" customHeight="1">
      <c r="B24"/>
    </row>
    <row r="25" spans="2:15" ht="17.45" customHeight="1">
      <c r="B25"/>
    </row>
    <row r="26" spans="2:15" ht="17.45" customHeight="1">
      <c r="B26"/>
    </row>
    <row r="27" spans="2:15" ht="15.25" customHeight="1">
      <c r="B27"/>
    </row>
    <row r="28" spans="2:15" ht="17.45" customHeight="1">
      <c r="B28"/>
    </row>
    <row r="29" spans="2:15" ht="17.45" customHeight="1">
      <c r="B29"/>
    </row>
    <row r="30" spans="2:15" ht="16.5" customHeight="1">
      <c r="B30"/>
    </row>
    <row r="31" spans="2:15" ht="16.5" customHeight="1">
      <c r="B31"/>
    </row>
    <row r="32" spans="2:15" ht="16.5" customHeight="1">
      <c r="B32"/>
    </row>
    <row r="33" spans="2:2" ht="16.5" customHeight="1">
      <c r="B33"/>
    </row>
    <row r="34" spans="2:2" ht="16.5" customHeight="1">
      <c r="B34"/>
    </row>
    <row r="35" spans="2:2" ht="16.5" customHeight="1">
      <c r="B35" s="67"/>
    </row>
    <row r="36" spans="2:2" ht="16.5" customHeight="1">
      <c r="B36"/>
    </row>
    <row r="37" spans="2:2" ht="16.5" customHeight="1">
      <c r="B37" s="68"/>
    </row>
    <row r="38" spans="2:2" ht="16.5" customHeight="1">
      <c r="B38"/>
    </row>
    <row r="39" spans="2:2" ht="16.5" customHeight="1">
      <c r="B39"/>
    </row>
  </sheetData>
  <mergeCells count="1">
    <mergeCell ref="A1:E1"/>
  </mergeCells>
  <phoneticPr fontId="2" type="noConversion"/>
  <pageMargins left="0.75" right="0.75" top="1" bottom="1" header="0.5" footer="0.5"/>
  <pageSetup paperSize="5" scale="74" orientation="landscape" r:id="rId1"/>
  <headerFooter alignWithMargins="0"/>
</worksheet>
</file>

<file path=xl/worksheets/sheet15.xml><?xml version="1.0" encoding="utf-8"?>
<worksheet xmlns="http://schemas.openxmlformats.org/spreadsheetml/2006/main" xmlns:r="http://schemas.openxmlformats.org/officeDocument/2006/relationships">
  <sheetPr enableFormatConditionsCalculation="0">
    <tabColor theme="9" tint="0.39997558519241921"/>
  </sheetPr>
  <dimension ref="A1:P39"/>
  <sheetViews>
    <sheetView workbookViewId="0">
      <selection activeCell="K17" sqref="K17"/>
    </sheetView>
  </sheetViews>
  <sheetFormatPr defaultColWidth="9.09765625" defaultRowHeight="16.5" customHeight="1"/>
  <cols>
    <col min="1" max="1" width="3.8984375" style="3" customWidth="1"/>
    <col min="2" max="2" width="20.69921875" style="41" customWidth="1"/>
    <col min="3" max="3" width="19.8984375" style="5" customWidth="1"/>
    <col min="4" max="4" width="10.09765625" style="8" customWidth="1"/>
    <col min="5" max="5" width="13" style="8" customWidth="1"/>
    <col min="6" max="6" width="2.296875" style="3" customWidth="1"/>
    <col min="7" max="7" width="11.09765625" style="3" customWidth="1"/>
    <col min="8" max="8" width="12.3984375" style="3" customWidth="1"/>
    <col min="9" max="9" width="8" style="8" customWidth="1"/>
    <col min="10" max="10" width="3.09765625" style="3" customWidth="1"/>
    <col min="11" max="11" width="16.296875" style="31" customWidth="1"/>
    <col min="12" max="12" width="2.296875" style="3" customWidth="1"/>
    <col min="13" max="13" width="10.09765625" style="31" customWidth="1"/>
    <col min="14" max="14" width="2.3984375" style="3" customWidth="1"/>
    <col min="15" max="15" width="12" style="3" customWidth="1"/>
    <col min="16" max="16" width="8" style="3" customWidth="1"/>
    <col min="17" max="17" width="8.09765625" style="3" customWidth="1"/>
    <col min="18" max="18" width="5.8984375" style="3" customWidth="1"/>
    <col min="19" max="19" width="9.296875" style="3" bestFit="1" customWidth="1"/>
    <col min="20" max="20" width="6.8984375" style="3" customWidth="1"/>
    <col min="21" max="21" width="11.69921875" style="3" bestFit="1" customWidth="1"/>
    <col min="22" max="22" width="6.09765625" style="3" customWidth="1"/>
    <col min="23" max="16384" width="9.09765625" style="3"/>
  </cols>
  <sheetData>
    <row r="1" spans="1:16" ht="33.799999999999997" customHeight="1">
      <c r="A1" s="314" t="s">
        <v>57</v>
      </c>
      <c r="B1" s="314"/>
      <c r="C1" s="314"/>
      <c r="D1" s="314"/>
      <c r="E1" s="314"/>
      <c r="K1" s="63"/>
      <c r="L1" s="64"/>
    </row>
    <row r="2" spans="1:16" ht="15.65" customHeight="1">
      <c r="A2" s="75"/>
      <c r="B2" s="126" t="s">
        <v>263</v>
      </c>
      <c r="C2" s="75"/>
      <c r="D2" s="75"/>
      <c r="E2" s="75"/>
      <c r="K2" s="63"/>
      <c r="L2" s="64"/>
    </row>
    <row r="3" spans="1:16" ht="15.65" customHeight="1">
      <c r="A3" s="75"/>
      <c r="B3" s="127" t="s">
        <v>277</v>
      </c>
      <c r="C3" s="75"/>
      <c r="D3" s="75"/>
      <c r="E3" s="75"/>
      <c r="K3" s="63"/>
      <c r="L3" s="64"/>
    </row>
    <row r="4" spans="1:16" s="4" customFormat="1" ht="61.5" customHeight="1">
      <c r="B4" s="36"/>
      <c r="C4" s="13" t="s">
        <v>5</v>
      </c>
      <c r="D4" s="13" t="s">
        <v>6</v>
      </c>
      <c r="E4" s="13" t="s">
        <v>7</v>
      </c>
      <c r="G4" s="37" t="s">
        <v>8</v>
      </c>
      <c r="H4" s="37" t="s">
        <v>9</v>
      </c>
      <c r="I4" s="37" t="s">
        <v>31</v>
      </c>
      <c r="J4" s="37"/>
      <c r="K4" s="58" t="s">
        <v>65</v>
      </c>
      <c r="L4" s="66"/>
      <c r="M4" s="54" t="s">
        <v>37</v>
      </c>
      <c r="O4" s="54" t="s">
        <v>38</v>
      </c>
      <c r="P4" s="54"/>
    </row>
    <row r="5" spans="1:16" ht="16.5" customHeight="1">
      <c r="B5" s="38" t="s">
        <v>27</v>
      </c>
      <c r="D5" s="5"/>
      <c r="E5" s="5"/>
      <c r="K5" s="8" t="s">
        <v>66</v>
      </c>
      <c r="L5" s="29"/>
      <c r="M5" s="39" t="s">
        <v>66</v>
      </c>
      <c r="N5" s="39"/>
      <c r="O5" s="39" t="s">
        <v>66</v>
      </c>
    </row>
    <row r="6" spans="1:16" ht="16.5" customHeight="1">
      <c r="B6" s="20" t="s">
        <v>32</v>
      </c>
      <c r="C6" s="18" t="s">
        <v>28</v>
      </c>
      <c r="D6" s="15">
        <v>1</v>
      </c>
      <c r="E6" s="225">
        <f>'MOUTH CA'!E6</f>
        <v>0.5</v>
      </c>
      <c r="G6" s="3">
        <f>E6*(D6-1)</f>
        <v>0</v>
      </c>
      <c r="H6" s="3">
        <f>(E6*(D6-1)+1)</f>
        <v>1</v>
      </c>
      <c r="I6" s="28">
        <f>+G6/H6</f>
        <v>0</v>
      </c>
      <c r="K6" s="8"/>
      <c r="L6" s="29"/>
      <c r="M6" s="39"/>
      <c r="N6" s="39"/>
    </row>
    <row r="7" spans="1:16" ht="16.5" customHeight="1">
      <c r="B7" s="20" t="s">
        <v>33</v>
      </c>
      <c r="C7" s="18" t="s">
        <v>28</v>
      </c>
      <c r="D7" s="15">
        <v>1.58</v>
      </c>
      <c r="E7" s="225">
        <f>'MOUTH CA'!E7</f>
        <v>0.35</v>
      </c>
      <c r="G7" s="3">
        <f>E7*(D7-1)</f>
        <v>0.20300000000000001</v>
      </c>
      <c r="H7" s="3">
        <f>(E7*(D7-1)+1)</f>
        <v>1.2030000000000001</v>
      </c>
      <c r="I7" s="28">
        <f>+G7/H7</f>
        <v>0.16874480465502908</v>
      </c>
      <c r="K7" s="8"/>
      <c r="L7" s="29"/>
      <c r="M7" s="39"/>
      <c r="N7" s="39"/>
    </row>
    <row r="8" spans="1:16" ht="27.7" customHeight="1">
      <c r="B8" s="21" t="s">
        <v>34</v>
      </c>
      <c r="C8" s="18" t="s">
        <v>28</v>
      </c>
      <c r="D8" s="70">
        <v>1.6</v>
      </c>
      <c r="E8" s="225">
        <f>'MOUTH CA'!E8</f>
        <v>0.13</v>
      </c>
      <c r="G8" s="3">
        <f>E8*(D8-1)</f>
        <v>7.8000000000000014E-2</v>
      </c>
      <c r="H8" s="3">
        <f>(E8*(D8-1)+1)</f>
        <v>1.0780000000000001</v>
      </c>
      <c r="I8" s="28">
        <f>+G8/H8</f>
        <v>7.2356215213358083E-2</v>
      </c>
      <c r="K8" s="8"/>
      <c r="L8" s="29"/>
      <c r="M8" s="39"/>
      <c r="N8" s="39"/>
    </row>
    <row r="9" spans="1:16" ht="27.7" customHeight="1">
      <c r="B9" s="21" t="s">
        <v>35</v>
      </c>
      <c r="C9" s="18" t="s">
        <v>28</v>
      </c>
      <c r="D9" s="70">
        <v>2.2000000000000002</v>
      </c>
      <c r="E9" s="225">
        <f>'MOUTH CA'!E9</f>
        <v>0.02</v>
      </c>
      <c r="G9" s="3">
        <f>E9*(D9-1)</f>
        <v>2.4000000000000004E-2</v>
      </c>
      <c r="H9" s="3">
        <f>(E9*(D9-1)+1)</f>
        <v>1.024</v>
      </c>
      <c r="I9" s="28">
        <f>+G9/H9</f>
        <v>2.3437500000000003E-2</v>
      </c>
      <c r="K9" s="8"/>
      <c r="L9" s="29"/>
      <c r="M9" s="39"/>
      <c r="N9" s="39"/>
    </row>
    <row r="10" spans="1:16" ht="16.5" customHeight="1">
      <c r="B10" s="43" t="s">
        <v>36</v>
      </c>
      <c r="C10" s="44"/>
      <c r="D10" s="45"/>
      <c r="E10" s="46"/>
      <c r="F10" s="47"/>
      <c r="G10" s="48">
        <f>(E7*(D7-1)+E8*(D8-1)+E9*(D9-1))</f>
        <v>0.30500000000000005</v>
      </c>
      <c r="H10" s="48">
        <f>(E7*(D7-1)+E8*(D8-1)+E9*(D9-1))+1</f>
        <v>1.3050000000000002</v>
      </c>
      <c r="I10" s="49">
        <f>+G10/H10</f>
        <v>0.23371647509578544</v>
      </c>
      <c r="K10" s="61"/>
      <c r="L10" s="59"/>
      <c r="M10" s="80">
        <f>+I10*K10</f>
        <v>0</v>
      </c>
      <c r="N10" s="32"/>
    </row>
    <row r="11" spans="1:16" ht="16.5" customHeight="1">
      <c r="B11" s="20"/>
      <c r="C11" s="18"/>
      <c r="D11" s="14"/>
      <c r="E11" s="42"/>
      <c r="I11" s="28"/>
      <c r="K11" s="8"/>
      <c r="L11" s="29"/>
      <c r="M11" s="39"/>
      <c r="N11" s="39"/>
    </row>
    <row r="12" spans="1:16" ht="16.5" customHeight="1">
      <c r="C12" s="17"/>
      <c r="K12" s="8"/>
      <c r="L12" s="29"/>
      <c r="M12" s="39"/>
      <c r="N12" s="39"/>
    </row>
    <row r="13" spans="1:16" ht="16.5" customHeight="1">
      <c r="B13" s="20" t="s">
        <v>32</v>
      </c>
      <c r="C13" s="18" t="s">
        <v>29</v>
      </c>
      <c r="D13" s="15">
        <v>1</v>
      </c>
      <c r="E13" s="225">
        <f>'MOUTH CA'!E13</f>
        <v>0.5</v>
      </c>
      <c r="G13" s="3">
        <f>E13*(D13-1)</f>
        <v>0</v>
      </c>
      <c r="H13" s="3">
        <f>(E13*(D13-1)+1)</f>
        <v>1</v>
      </c>
      <c r="I13" s="28">
        <f>+G13/H13</f>
        <v>0</v>
      </c>
      <c r="K13" s="3"/>
      <c r="L13" s="6"/>
      <c r="M13" s="3"/>
    </row>
    <row r="14" spans="1:16" ht="16.5" customHeight="1">
      <c r="B14" s="20" t="s">
        <v>33</v>
      </c>
      <c r="C14" s="18" t="s">
        <v>29</v>
      </c>
      <c r="D14" s="15">
        <v>1.58</v>
      </c>
      <c r="E14" s="225">
        <f>'MOUTH CA'!E14</f>
        <v>0.35</v>
      </c>
      <c r="G14" s="3">
        <f>E14*(D14-1)</f>
        <v>0.20300000000000001</v>
      </c>
      <c r="H14" s="3">
        <f>(E14*(D14-1)+1)</f>
        <v>1.2030000000000001</v>
      </c>
      <c r="I14" s="28">
        <f>+G14/H14</f>
        <v>0.16874480465502908</v>
      </c>
      <c r="K14" s="3"/>
      <c r="L14" s="6"/>
      <c r="M14" s="3"/>
    </row>
    <row r="15" spans="1:16" ht="24.8" customHeight="1">
      <c r="B15" s="21" t="s">
        <v>34</v>
      </c>
      <c r="C15" s="18" t="s">
        <v>29</v>
      </c>
      <c r="D15" s="70">
        <v>1.6</v>
      </c>
      <c r="E15" s="225">
        <f>'MOUTH CA'!E15</f>
        <v>0.13</v>
      </c>
      <c r="G15" s="3">
        <f>E15*(D15-1)</f>
        <v>7.8000000000000014E-2</v>
      </c>
      <c r="H15" s="3">
        <f>(E15*(D15-1)+1)</f>
        <v>1.0780000000000001</v>
      </c>
      <c r="I15" s="28">
        <f>+G15/H15</f>
        <v>7.2356215213358083E-2</v>
      </c>
      <c r="K15" s="3"/>
      <c r="L15" s="6"/>
      <c r="M15" s="3"/>
    </row>
    <row r="16" spans="1:16" ht="24.8" customHeight="1">
      <c r="B16" s="21" t="s">
        <v>35</v>
      </c>
      <c r="C16" s="18" t="s">
        <v>29</v>
      </c>
      <c r="D16" s="70">
        <v>2.2000000000000002</v>
      </c>
      <c r="E16" s="225">
        <f>'MOUTH CA'!E16</f>
        <v>0.02</v>
      </c>
      <c r="G16" s="3">
        <f>E16*(D16-1)</f>
        <v>2.4000000000000004E-2</v>
      </c>
      <c r="H16" s="3">
        <f>(E16*(D16-1)+1)</f>
        <v>1.024</v>
      </c>
      <c r="I16" s="28">
        <f>+G16/H16</f>
        <v>2.3437500000000003E-2</v>
      </c>
      <c r="K16" s="3"/>
      <c r="L16" s="6"/>
      <c r="M16" s="3"/>
    </row>
    <row r="17" spans="2:15" ht="16.5" customHeight="1">
      <c r="B17" s="43" t="s">
        <v>36</v>
      </c>
      <c r="C17" s="44"/>
      <c r="D17" s="45"/>
      <c r="E17" s="46"/>
      <c r="F17" s="47"/>
      <c r="G17" s="48">
        <f>(E14*(D14-1)+E15*(D15-1)+E16*(D16-1))</f>
        <v>0.30500000000000005</v>
      </c>
      <c r="H17" s="48">
        <f>(E14*(D14-1)+E15*(D15-1)+E16*(D16-1))+1</f>
        <v>1.3050000000000002</v>
      </c>
      <c r="I17" s="49">
        <f>+G17/H17</f>
        <v>0.23371647509578544</v>
      </c>
      <c r="K17" s="61"/>
      <c r="L17" s="59"/>
      <c r="M17" s="80">
        <f>+I17*K17</f>
        <v>0</v>
      </c>
      <c r="N17" s="32"/>
    </row>
    <row r="18" spans="2:15" ht="16.5" customHeight="1">
      <c r="B18" s="3"/>
      <c r="C18" s="18"/>
      <c r="D18" s="14"/>
      <c r="E18" s="27"/>
      <c r="K18" s="3"/>
      <c r="M18" s="3"/>
    </row>
    <row r="19" spans="2:15" ht="16.5" customHeight="1">
      <c r="B19" s="40" t="s">
        <v>58</v>
      </c>
      <c r="C19" s="18"/>
      <c r="D19" s="14"/>
      <c r="E19" s="27"/>
      <c r="J19" s="12"/>
      <c r="K19" s="50">
        <f>SUM(K17+K10)</f>
        <v>0</v>
      </c>
      <c r="L19" s="50"/>
      <c r="M19" s="81">
        <f>+M10+M17</f>
        <v>0</v>
      </c>
      <c r="N19" s="50"/>
      <c r="O19" s="52" t="e">
        <f>M19/K19</f>
        <v>#DIV/0!</v>
      </c>
    </row>
    <row r="20" spans="2:15" ht="16.5" customHeight="1">
      <c r="B20" s="41" t="s">
        <v>68</v>
      </c>
    </row>
    <row r="21" spans="2:15" ht="16.5" customHeight="1">
      <c r="B21" s="41" t="s">
        <v>59</v>
      </c>
    </row>
    <row r="22" spans="2:15" ht="16.5" customHeight="1">
      <c r="B22"/>
    </row>
    <row r="23" spans="2:15" ht="16.5" customHeight="1">
      <c r="B23"/>
    </row>
    <row r="24" spans="2:15" ht="17.45" customHeight="1">
      <c r="B24"/>
    </row>
    <row r="25" spans="2:15" ht="17.45" customHeight="1">
      <c r="B25"/>
    </row>
    <row r="26" spans="2:15" ht="17.45" customHeight="1">
      <c r="B26"/>
    </row>
    <row r="27" spans="2:15" ht="15.25" customHeight="1">
      <c r="B27"/>
    </row>
    <row r="28" spans="2:15" ht="17.45" customHeight="1">
      <c r="B28"/>
    </row>
    <row r="29" spans="2:15" ht="17.45" customHeight="1">
      <c r="B29"/>
    </row>
    <row r="30" spans="2:15" ht="16.5" customHeight="1">
      <c r="B30"/>
    </row>
    <row r="31" spans="2:15" ht="16.5" customHeight="1">
      <c r="B31"/>
    </row>
    <row r="32" spans="2:15" ht="16.5" customHeight="1">
      <c r="B32"/>
    </row>
    <row r="33" spans="2:2" ht="16.5" customHeight="1">
      <c r="B33"/>
    </row>
    <row r="34" spans="2:2" ht="16.5" customHeight="1">
      <c r="B34"/>
    </row>
    <row r="35" spans="2:2" ht="16.5" customHeight="1">
      <c r="B35" s="67"/>
    </row>
    <row r="36" spans="2:2" ht="16.5" customHeight="1">
      <c r="B36"/>
    </row>
    <row r="37" spans="2:2" ht="16.5" customHeight="1">
      <c r="B37" s="68"/>
    </row>
    <row r="38" spans="2:2" ht="16.5" customHeight="1">
      <c r="B38"/>
    </row>
    <row r="39" spans="2:2" ht="16.5" customHeight="1">
      <c r="B39"/>
    </row>
  </sheetData>
  <mergeCells count="1">
    <mergeCell ref="A1:E1"/>
  </mergeCells>
  <phoneticPr fontId="2" type="noConversion"/>
  <pageMargins left="0.75" right="0.75" top="1" bottom="1" header="0.5" footer="0.5"/>
  <pageSetup paperSize="5" scale="74" orientation="landscape" r:id="rId1"/>
  <headerFooter alignWithMargins="0"/>
</worksheet>
</file>

<file path=xl/worksheets/sheet16.xml><?xml version="1.0" encoding="utf-8"?>
<worksheet xmlns="http://schemas.openxmlformats.org/spreadsheetml/2006/main" xmlns:r="http://schemas.openxmlformats.org/officeDocument/2006/relationships">
  <sheetPr>
    <tabColor theme="9" tint="0.39997558519241921"/>
  </sheetPr>
  <dimension ref="A1:M42"/>
  <sheetViews>
    <sheetView topLeftCell="A4" workbookViewId="0">
      <selection activeCell="J18" sqref="J18"/>
    </sheetView>
  </sheetViews>
  <sheetFormatPr defaultRowHeight="16.5" customHeight="1"/>
  <cols>
    <col min="1" max="1" width="3.8984375" style="135" customWidth="1"/>
    <col min="2" max="2" width="20.69921875" style="165" customWidth="1"/>
    <col min="3" max="3" width="19.8984375" style="150" customWidth="1"/>
    <col min="4" max="4" width="8" style="136" customWidth="1"/>
    <col min="5" max="5" width="3.09765625" style="135" customWidth="1"/>
    <col min="6" max="8" width="14.69921875" style="174" customWidth="1"/>
    <col min="9" max="9" width="2.296875" style="135" customWidth="1"/>
    <col min="10" max="10" width="10.09765625" style="139" customWidth="1"/>
    <col min="11" max="11" width="2.3984375" style="135" customWidth="1"/>
    <col min="12" max="12" width="12" style="135" customWidth="1"/>
    <col min="13" max="13" width="8" style="135" customWidth="1"/>
    <col min="14" max="14" width="8.09765625" style="135" customWidth="1"/>
    <col min="15" max="15" width="5.8984375" style="135" customWidth="1"/>
    <col min="16" max="16" width="9.296875" style="135" bestFit="1" customWidth="1"/>
    <col min="17" max="17" width="6.8984375" style="135" customWidth="1"/>
    <col min="18" max="18" width="11.69921875" style="135" bestFit="1" customWidth="1"/>
    <col min="19" max="19" width="6.09765625" style="135" customWidth="1"/>
    <col min="20" max="248" width="8.8984375" style="135"/>
    <col min="249" max="249" width="3.8984375" style="135" customWidth="1"/>
    <col min="250" max="250" width="20.69921875" style="135" customWidth="1"/>
    <col min="251" max="251" width="19.8984375" style="135" customWidth="1"/>
    <col min="252" max="252" width="10.09765625" style="135" customWidth="1"/>
    <col min="253" max="253" width="13" style="135" customWidth="1"/>
    <col min="254" max="254" width="2.296875" style="135" customWidth="1"/>
    <col min="255" max="255" width="11.09765625" style="135" customWidth="1"/>
    <col min="256" max="256" width="12.3984375" style="135" customWidth="1"/>
    <col min="257" max="257" width="8" style="135" customWidth="1"/>
    <col min="258" max="258" width="3.09765625" style="135" customWidth="1"/>
    <col min="259" max="262" width="14.69921875" style="135" customWidth="1"/>
    <col min="263" max="263" width="2.296875" style="135" customWidth="1"/>
    <col min="264" max="266" width="10.09765625" style="135" customWidth="1"/>
    <col min="267" max="267" width="2.3984375" style="135" customWidth="1"/>
    <col min="268" max="268" width="12" style="135" customWidth="1"/>
    <col min="269" max="269" width="8" style="135" customWidth="1"/>
    <col min="270" max="270" width="8.09765625" style="135" customWidth="1"/>
    <col min="271" max="271" width="5.8984375" style="135" customWidth="1"/>
    <col min="272" max="272" width="9.296875" style="135" bestFit="1" customWidth="1"/>
    <col min="273" max="273" width="6.8984375" style="135" customWidth="1"/>
    <col min="274" max="274" width="11.69921875" style="135" bestFit="1" customWidth="1"/>
    <col min="275" max="275" width="6.09765625" style="135" customWidth="1"/>
    <col min="276" max="504" width="8.8984375" style="135"/>
    <col min="505" max="505" width="3.8984375" style="135" customWidth="1"/>
    <col min="506" max="506" width="20.69921875" style="135" customWidth="1"/>
    <col min="507" max="507" width="19.8984375" style="135" customWidth="1"/>
    <col min="508" max="508" width="10.09765625" style="135" customWidth="1"/>
    <col min="509" max="509" width="13" style="135" customWidth="1"/>
    <col min="510" max="510" width="2.296875" style="135" customWidth="1"/>
    <col min="511" max="511" width="11.09765625" style="135" customWidth="1"/>
    <col min="512" max="512" width="12.3984375" style="135" customWidth="1"/>
    <col min="513" max="513" width="8" style="135" customWidth="1"/>
    <col min="514" max="514" width="3.09765625" style="135" customWidth="1"/>
    <col min="515" max="518" width="14.69921875" style="135" customWidth="1"/>
    <col min="519" max="519" width="2.296875" style="135" customWidth="1"/>
    <col min="520" max="522" width="10.09765625" style="135" customWidth="1"/>
    <col min="523" max="523" width="2.3984375" style="135" customWidth="1"/>
    <col min="524" max="524" width="12" style="135" customWidth="1"/>
    <col min="525" max="525" width="8" style="135" customWidth="1"/>
    <col min="526" max="526" width="8.09765625" style="135" customWidth="1"/>
    <col min="527" max="527" width="5.8984375" style="135" customWidth="1"/>
    <col min="528" max="528" width="9.296875" style="135" bestFit="1" customWidth="1"/>
    <col min="529" max="529" width="6.8984375" style="135" customWidth="1"/>
    <col min="530" max="530" width="11.69921875" style="135" bestFit="1" customWidth="1"/>
    <col min="531" max="531" width="6.09765625" style="135" customWidth="1"/>
    <col min="532" max="760" width="8.8984375" style="135"/>
    <col min="761" max="761" width="3.8984375" style="135" customWidth="1"/>
    <col min="762" max="762" width="20.69921875" style="135" customWidth="1"/>
    <col min="763" max="763" width="19.8984375" style="135" customWidth="1"/>
    <col min="764" max="764" width="10.09765625" style="135" customWidth="1"/>
    <col min="765" max="765" width="13" style="135" customWidth="1"/>
    <col min="766" max="766" width="2.296875" style="135" customWidth="1"/>
    <col min="767" max="767" width="11.09765625" style="135" customWidth="1"/>
    <col min="768" max="768" width="12.3984375" style="135" customWidth="1"/>
    <col min="769" max="769" width="8" style="135" customWidth="1"/>
    <col min="770" max="770" width="3.09765625" style="135" customWidth="1"/>
    <col min="771" max="774" width="14.69921875" style="135" customWidth="1"/>
    <col min="775" max="775" width="2.296875" style="135" customWidth="1"/>
    <col min="776" max="778" width="10.09765625" style="135" customWidth="1"/>
    <col min="779" max="779" width="2.3984375" style="135" customWidth="1"/>
    <col min="780" max="780" width="12" style="135" customWidth="1"/>
    <col min="781" max="781" width="8" style="135" customWidth="1"/>
    <col min="782" max="782" width="8.09765625" style="135" customWidth="1"/>
    <col min="783" max="783" width="5.8984375" style="135" customWidth="1"/>
    <col min="784" max="784" width="9.296875" style="135" bestFit="1" customWidth="1"/>
    <col min="785" max="785" width="6.8984375" style="135" customWidth="1"/>
    <col min="786" max="786" width="11.69921875" style="135" bestFit="1" customWidth="1"/>
    <col min="787" max="787" width="6.09765625" style="135" customWidth="1"/>
    <col min="788" max="1016" width="8.8984375" style="135"/>
    <col min="1017" max="1017" width="3.8984375" style="135" customWidth="1"/>
    <col min="1018" max="1018" width="20.69921875" style="135" customWidth="1"/>
    <col min="1019" max="1019" width="19.8984375" style="135" customWidth="1"/>
    <col min="1020" max="1020" width="10.09765625" style="135" customWidth="1"/>
    <col min="1021" max="1021" width="13" style="135" customWidth="1"/>
    <col min="1022" max="1022" width="2.296875" style="135" customWidth="1"/>
    <col min="1023" max="1023" width="11.09765625" style="135" customWidth="1"/>
    <col min="1024" max="1024" width="12.3984375" style="135" customWidth="1"/>
    <col min="1025" max="1025" width="8" style="135" customWidth="1"/>
    <col min="1026" max="1026" width="3.09765625" style="135" customWidth="1"/>
    <col min="1027" max="1030" width="14.69921875" style="135" customWidth="1"/>
    <col min="1031" max="1031" width="2.296875" style="135" customWidth="1"/>
    <col min="1032" max="1034" width="10.09765625" style="135" customWidth="1"/>
    <col min="1035" max="1035" width="2.3984375" style="135" customWidth="1"/>
    <col min="1036" max="1036" width="12" style="135" customWidth="1"/>
    <col min="1037" max="1037" width="8" style="135" customWidth="1"/>
    <col min="1038" max="1038" width="8.09765625" style="135" customWidth="1"/>
    <col min="1039" max="1039" width="5.8984375" style="135" customWidth="1"/>
    <col min="1040" max="1040" width="9.296875" style="135" bestFit="1" customWidth="1"/>
    <col min="1041" max="1041" width="6.8984375" style="135" customWidth="1"/>
    <col min="1042" max="1042" width="11.69921875" style="135" bestFit="1" customWidth="1"/>
    <col min="1043" max="1043" width="6.09765625" style="135" customWidth="1"/>
    <col min="1044" max="1272" width="8.8984375" style="135"/>
    <col min="1273" max="1273" width="3.8984375" style="135" customWidth="1"/>
    <col min="1274" max="1274" width="20.69921875" style="135" customWidth="1"/>
    <col min="1275" max="1275" width="19.8984375" style="135" customWidth="1"/>
    <col min="1276" max="1276" width="10.09765625" style="135" customWidth="1"/>
    <col min="1277" max="1277" width="13" style="135" customWidth="1"/>
    <col min="1278" max="1278" width="2.296875" style="135" customWidth="1"/>
    <col min="1279" max="1279" width="11.09765625" style="135" customWidth="1"/>
    <col min="1280" max="1280" width="12.3984375" style="135" customWidth="1"/>
    <col min="1281" max="1281" width="8" style="135" customWidth="1"/>
    <col min="1282" max="1282" width="3.09765625" style="135" customWidth="1"/>
    <col min="1283" max="1286" width="14.69921875" style="135" customWidth="1"/>
    <col min="1287" max="1287" width="2.296875" style="135" customWidth="1"/>
    <col min="1288" max="1290" width="10.09765625" style="135" customWidth="1"/>
    <col min="1291" max="1291" width="2.3984375" style="135" customWidth="1"/>
    <col min="1292" max="1292" width="12" style="135" customWidth="1"/>
    <col min="1293" max="1293" width="8" style="135" customWidth="1"/>
    <col min="1294" max="1294" width="8.09765625" style="135" customWidth="1"/>
    <col min="1295" max="1295" width="5.8984375" style="135" customWidth="1"/>
    <col min="1296" max="1296" width="9.296875" style="135" bestFit="1" customWidth="1"/>
    <col min="1297" max="1297" width="6.8984375" style="135" customWidth="1"/>
    <col min="1298" max="1298" width="11.69921875" style="135" bestFit="1" customWidth="1"/>
    <col min="1299" max="1299" width="6.09765625" style="135" customWidth="1"/>
    <col min="1300" max="1528" width="8.8984375" style="135"/>
    <col min="1529" max="1529" width="3.8984375" style="135" customWidth="1"/>
    <col min="1530" max="1530" width="20.69921875" style="135" customWidth="1"/>
    <col min="1531" max="1531" width="19.8984375" style="135" customWidth="1"/>
    <col min="1532" max="1532" width="10.09765625" style="135" customWidth="1"/>
    <col min="1533" max="1533" width="13" style="135" customWidth="1"/>
    <col min="1534" max="1534" width="2.296875" style="135" customWidth="1"/>
    <col min="1535" max="1535" width="11.09765625" style="135" customWidth="1"/>
    <col min="1536" max="1536" width="12.3984375" style="135" customWidth="1"/>
    <col min="1537" max="1537" width="8" style="135" customWidth="1"/>
    <col min="1538" max="1538" width="3.09765625" style="135" customWidth="1"/>
    <col min="1539" max="1542" width="14.69921875" style="135" customWidth="1"/>
    <col min="1543" max="1543" width="2.296875" style="135" customWidth="1"/>
    <col min="1544" max="1546" width="10.09765625" style="135" customWidth="1"/>
    <col min="1547" max="1547" width="2.3984375" style="135" customWidth="1"/>
    <col min="1548" max="1548" width="12" style="135" customWidth="1"/>
    <col min="1549" max="1549" width="8" style="135" customWidth="1"/>
    <col min="1550" max="1550" width="8.09765625" style="135" customWidth="1"/>
    <col min="1551" max="1551" width="5.8984375" style="135" customWidth="1"/>
    <col min="1552" max="1552" width="9.296875" style="135" bestFit="1" customWidth="1"/>
    <col min="1553" max="1553" width="6.8984375" style="135" customWidth="1"/>
    <col min="1554" max="1554" width="11.69921875" style="135" bestFit="1" customWidth="1"/>
    <col min="1555" max="1555" width="6.09765625" style="135" customWidth="1"/>
    <col min="1556" max="1784" width="8.8984375" style="135"/>
    <col min="1785" max="1785" width="3.8984375" style="135" customWidth="1"/>
    <col min="1786" max="1786" width="20.69921875" style="135" customWidth="1"/>
    <col min="1787" max="1787" width="19.8984375" style="135" customWidth="1"/>
    <col min="1788" max="1788" width="10.09765625" style="135" customWidth="1"/>
    <col min="1789" max="1789" width="13" style="135" customWidth="1"/>
    <col min="1790" max="1790" width="2.296875" style="135" customWidth="1"/>
    <col min="1791" max="1791" width="11.09765625" style="135" customWidth="1"/>
    <col min="1792" max="1792" width="12.3984375" style="135" customWidth="1"/>
    <col min="1793" max="1793" width="8" style="135" customWidth="1"/>
    <col min="1794" max="1794" width="3.09765625" style="135" customWidth="1"/>
    <col min="1795" max="1798" width="14.69921875" style="135" customWidth="1"/>
    <col min="1799" max="1799" width="2.296875" style="135" customWidth="1"/>
    <col min="1800" max="1802" width="10.09765625" style="135" customWidth="1"/>
    <col min="1803" max="1803" width="2.3984375" style="135" customWidth="1"/>
    <col min="1804" max="1804" width="12" style="135" customWidth="1"/>
    <col min="1805" max="1805" width="8" style="135" customWidth="1"/>
    <col min="1806" max="1806" width="8.09765625" style="135" customWidth="1"/>
    <col min="1807" max="1807" width="5.8984375" style="135" customWidth="1"/>
    <col min="1808" max="1808" width="9.296875" style="135" bestFit="1" customWidth="1"/>
    <col min="1809" max="1809" width="6.8984375" style="135" customWidth="1"/>
    <col min="1810" max="1810" width="11.69921875" style="135" bestFit="1" customWidth="1"/>
    <col min="1811" max="1811" width="6.09765625" style="135" customWidth="1"/>
    <col min="1812" max="2040" width="8.8984375" style="135"/>
    <col min="2041" max="2041" width="3.8984375" style="135" customWidth="1"/>
    <col min="2042" max="2042" width="20.69921875" style="135" customWidth="1"/>
    <col min="2043" max="2043" width="19.8984375" style="135" customWidth="1"/>
    <col min="2044" max="2044" width="10.09765625" style="135" customWidth="1"/>
    <col min="2045" max="2045" width="13" style="135" customWidth="1"/>
    <col min="2046" max="2046" width="2.296875" style="135" customWidth="1"/>
    <col min="2047" max="2047" width="11.09765625" style="135" customWidth="1"/>
    <col min="2048" max="2048" width="12.3984375" style="135" customWidth="1"/>
    <col min="2049" max="2049" width="8" style="135" customWidth="1"/>
    <col min="2050" max="2050" width="3.09765625" style="135" customWidth="1"/>
    <col min="2051" max="2054" width="14.69921875" style="135" customWidth="1"/>
    <col min="2055" max="2055" width="2.296875" style="135" customWidth="1"/>
    <col min="2056" max="2058" width="10.09765625" style="135" customWidth="1"/>
    <col min="2059" max="2059" width="2.3984375" style="135" customWidth="1"/>
    <col min="2060" max="2060" width="12" style="135" customWidth="1"/>
    <col min="2061" max="2061" width="8" style="135" customWidth="1"/>
    <col min="2062" max="2062" width="8.09765625" style="135" customWidth="1"/>
    <col min="2063" max="2063" width="5.8984375" style="135" customWidth="1"/>
    <col min="2064" max="2064" width="9.296875" style="135" bestFit="1" customWidth="1"/>
    <col min="2065" max="2065" width="6.8984375" style="135" customWidth="1"/>
    <col min="2066" max="2066" width="11.69921875" style="135" bestFit="1" customWidth="1"/>
    <col min="2067" max="2067" width="6.09765625" style="135" customWidth="1"/>
    <col min="2068" max="2296" width="8.8984375" style="135"/>
    <col min="2297" max="2297" width="3.8984375" style="135" customWidth="1"/>
    <col min="2298" max="2298" width="20.69921875" style="135" customWidth="1"/>
    <col min="2299" max="2299" width="19.8984375" style="135" customWidth="1"/>
    <col min="2300" max="2300" width="10.09765625" style="135" customWidth="1"/>
    <col min="2301" max="2301" width="13" style="135" customWidth="1"/>
    <col min="2302" max="2302" width="2.296875" style="135" customWidth="1"/>
    <col min="2303" max="2303" width="11.09765625" style="135" customWidth="1"/>
    <col min="2304" max="2304" width="12.3984375" style="135" customWidth="1"/>
    <col min="2305" max="2305" width="8" style="135" customWidth="1"/>
    <col min="2306" max="2306" width="3.09765625" style="135" customWidth="1"/>
    <col min="2307" max="2310" width="14.69921875" style="135" customWidth="1"/>
    <col min="2311" max="2311" width="2.296875" style="135" customWidth="1"/>
    <col min="2312" max="2314" width="10.09765625" style="135" customWidth="1"/>
    <col min="2315" max="2315" width="2.3984375" style="135" customWidth="1"/>
    <col min="2316" max="2316" width="12" style="135" customWidth="1"/>
    <col min="2317" max="2317" width="8" style="135" customWidth="1"/>
    <col min="2318" max="2318" width="8.09765625" style="135" customWidth="1"/>
    <col min="2319" max="2319" width="5.8984375" style="135" customWidth="1"/>
    <col min="2320" max="2320" width="9.296875" style="135" bestFit="1" customWidth="1"/>
    <col min="2321" max="2321" width="6.8984375" style="135" customWidth="1"/>
    <col min="2322" max="2322" width="11.69921875" style="135" bestFit="1" customWidth="1"/>
    <col min="2323" max="2323" width="6.09765625" style="135" customWidth="1"/>
    <col min="2324" max="2552" width="8.8984375" style="135"/>
    <col min="2553" max="2553" width="3.8984375" style="135" customWidth="1"/>
    <col min="2554" max="2554" width="20.69921875" style="135" customWidth="1"/>
    <col min="2555" max="2555" width="19.8984375" style="135" customWidth="1"/>
    <col min="2556" max="2556" width="10.09765625" style="135" customWidth="1"/>
    <col min="2557" max="2557" width="13" style="135" customWidth="1"/>
    <col min="2558" max="2558" width="2.296875" style="135" customWidth="1"/>
    <col min="2559" max="2559" width="11.09765625" style="135" customWidth="1"/>
    <col min="2560" max="2560" width="12.3984375" style="135" customWidth="1"/>
    <col min="2561" max="2561" width="8" style="135" customWidth="1"/>
    <col min="2562" max="2562" width="3.09765625" style="135" customWidth="1"/>
    <col min="2563" max="2566" width="14.69921875" style="135" customWidth="1"/>
    <col min="2567" max="2567" width="2.296875" style="135" customWidth="1"/>
    <col min="2568" max="2570" width="10.09765625" style="135" customWidth="1"/>
    <col min="2571" max="2571" width="2.3984375" style="135" customWidth="1"/>
    <col min="2572" max="2572" width="12" style="135" customWidth="1"/>
    <col min="2573" max="2573" width="8" style="135" customWidth="1"/>
    <col min="2574" max="2574" width="8.09765625" style="135" customWidth="1"/>
    <col min="2575" max="2575" width="5.8984375" style="135" customWidth="1"/>
    <col min="2576" max="2576" width="9.296875" style="135" bestFit="1" customWidth="1"/>
    <col min="2577" max="2577" width="6.8984375" style="135" customWidth="1"/>
    <col min="2578" max="2578" width="11.69921875" style="135" bestFit="1" customWidth="1"/>
    <col min="2579" max="2579" width="6.09765625" style="135" customWidth="1"/>
    <col min="2580" max="2808" width="8.8984375" style="135"/>
    <col min="2809" max="2809" width="3.8984375" style="135" customWidth="1"/>
    <col min="2810" max="2810" width="20.69921875" style="135" customWidth="1"/>
    <col min="2811" max="2811" width="19.8984375" style="135" customWidth="1"/>
    <col min="2812" max="2812" width="10.09765625" style="135" customWidth="1"/>
    <col min="2813" max="2813" width="13" style="135" customWidth="1"/>
    <col min="2814" max="2814" width="2.296875" style="135" customWidth="1"/>
    <col min="2815" max="2815" width="11.09765625" style="135" customWidth="1"/>
    <col min="2816" max="2816" width="12.3984375" style="135" customWidth="1"/>
    <col min="2817" max="2817" width="8" style="135" customWidth="1"/>
    <col min="2818" max="2818" width="3.09765625" style="135" customWidth="1"/>
    <col min="2819" max="2822" width="14.69921875" style="135" customWidth="1"/>
    <col min="2823" max="2823" width="2.296875" style="135" customWidth="1"/>
    <col min="2824" max="2826" width="10.09765625" style="135" customWidth="1"/>
    <col min="2827" max="2827" width="2.3984375" style="135" customWidth="1"/>
    <col min="2828" max="2828" width="12" style="135" customWidth="1"/>
    <col min="2829" max="2829" width="8" style="135" customWidth="1"/>
    <col min="2830" max="2830" width="8.09765625" style="135" customWidth="1"/>
    <col min="2831" max="2831" width="5.8984375" style="135" customWidth="1"/>
    <col min="2832" max="2832" width="9.296875" style="135" bestFit="1" customWidth="1"/>
    <col min="2833" max="2833" width="6.8984375" style="135" customWidth="1"/>
    <col min="2834" max="2834" width="11.69921875" style="135" bestFit="1" customWidth="1"/>
    <col min="2835" max="2835" width="6.09765625" style="135" customWidth="1"/>
    <col min="2836" max="3064" width="8.8984375" style="135"/>
    <col min="3065" max="3065" width="3.8984375" style="135" customWidth="1"/>
    <col min="3066" max="3066" width="20.69921875" style="135" customWidth="1"/>
    <col min="3067" max="3067" width="19.8984375" style="135" customWidth="1"/>
    <col min="3068" max="3068" width="10.09765625" style="135" customWidth="1"/>
    <col min="3069" max="3069" width="13" style="135" customWidth="1"/>
    <col min="3070" max="3070" width="2.296875" style="135" customWidth="1"/>
    <col min="3071" max="3071" width="11.09765625" style="135" customWidth="1"/>
    <col min="3072" max="3072" width="12.3984375" style="135" customWidth="1"/>
    <col min="3073" max="3073" width="8" style="135" customWidth="1"/>
    <col min="3074" max="3074" width="3.09765625" style="135" customWidth="1"/>
    <col min="3075" max="3078" width="14.69921875" style="135" customWidth="1"/>
    <col min="3079" max="3079" width="2.296875" style="135" customWidth="1"/>
    <col min="3080" max="3082" width="10.09765625" style="135" customWidth="1"/>
    <col min="3083" max="3083" width="2.3984375" style="135" customWidth="1"/>
    <col min="3084" max="3084" width="12" style="135" customWidth="1"/>
    <col min="3085" max="3085" width="8" style="135" customWidth="1"/>
    <col min="3086" max="3086" width="8.09765625" style="135" customWidth="1"/>
    <col min="3087" max="3087" width="5.8984375" style="135" customWidth="1"/>
    <col min="3088" max="3088" width="9.296875" style="135" bestFit="1" customWidth="1"/>
    <col min="3089" max="3089" width="6.8984375" style="135" customWidth="1"/>
    <col min="3090" max="3090" width="11.69921875" style="135" bestFit="1" customWidth="1"/>
    <col min="3091" max="3091" width="6.09765625" style="135" customWidth="1"/>
    <col min="3092" max="3320" width="8.8984375" style="135"/>
    <col min="3321" max="3321" width="3.8984375" style="135" customWidth="1"/>
    <col min="3322" max="3322" width="20.69921875" style="135" customWidth="1"/>
    <col min="3323" max="3323" width="19.8984375" style="135" customWidth="1"/>
    <col min="3324" max="3324" width="10.09765625" style="135" customWidth="1"/>
    <col min="3325" max="3325" width="13" style="135" customWidth="1"/>
    <col min="3326" max="3326" width="2.296875" style="135" customWidth="1"/>
    <col min="3327" max="3327" width="11.09765625" style="135" customWidth="1"/>
    <col min="3328" max="3328" width="12.3984375" style="135" customWidth="1"/>
    <col min="3329" max="3329" width="8" style="135" customWidth="1"/>
    <col min="3330" max="3330" width="3.09765625" style="135" customWidth="1"/>
    <col min="3331" max="3334" width="14.69921875" style="135" customWidth="1"/>
    <col min="3335" max="3335" width="2.296875" style="135" customWidth="1"/>
    <col min="3336" max="3338" width="10.09765625" style="135" customWidth="1"/>
    <col min="3339" max="3339" width="2.3984375" style="135" customWidth="1"/>
    <col min="3340" max="3340" width="12" style="135" customWidth="1"/>
    <col min="3341" max="3341" width="8" style="135" customWidth="1"/>
    <col min="3342" max="3342" width="8.09765625" style="135" customWidth="1"/>
    <col min="3343" max="3343" width="5.8984375" style="135" customWidth="1"/>
    <col min="3344" max="3344" width="9.296875" style="135" bestFit="1" customWidth="1"/>
    <col min="3345" max="3345" width="6.8984375" style="135" customWidth="1"/>
    <col min="3346" max="3346" width="11.69921875" style="135" bestFit="1" customWidth="1"/>
    <col min="3347" max="3347" width="6.09765625" style="135" customWidth="1"/>
    <col min="3348" max="3576" width="8.8984375" style="135"/>
    <col min="3577" max="3577" width="3.8984375" style="135" customWidth="1"/>
    <col min="3578" max="3578" width="20.69921875" style="135" customWidth="1"/>
    <col min="3579" max="3579" width="19.8984375" style="135" customWidth="1"/>
    <col min="3580" max="3580" width="10.09765625" style="135" customWidth="1"/>
    <col min="3581" max="3581" width="13" style="135" customWidth="1"/>
    <col min="3582" max="3582" width="2.296875" style="135" customWidth="1"/>
    <col min="3583" max="3583" width="11.09765625" style="135" customWidth="1"/>
    <col min="3584" max="3584" width="12.3984375" style="135" customWidth="1"/>
    <col min="3585" max="3585" width="8" style="135" customWidth="1"/>
    <col min="3586" max="3586" width="3.09765625" style="135" customWidth="1"/>
    <col min="3587" max="3590" width="14.69921875" style="135" customWidth="1"/>
    <col min="3591" max="3591" width="2.296875" style="135" customWidth="1"/>
    <col min="3592" max="3594" width="10.09765625" style="135" customWidth="1"/>
    <col min="3595" max="3595" width="2.3984375" style="135" customWidth="1"/>
    <col min="3596" max="3596" width="12" style="135" customWidth="1"/>
    <col min="3597" max="3597" width="8" style="135" customWidth="1"/>
    <col min="3598" max="3598" width="8.09765625" style="135" customWidth="1"/>
    <col min="3599" max="3599" width="5.8984375" style="135" customWidth="1"/>
    <col min="3600" max="3600" width="9.296875" style="135" bestFit="1" customWidth="1"/>
    <col min="3601" max="3601" width="6.8984375" style="135" customWidth="1"/>
    <col min="3602" max="3602" width="11.69921875" style="135" bestFit="1" customWidth="1"/>
    <col min="3603" max="3603" width="6.09765625" style="135" customWidth="1"/>
    <col min="3604" max="3832" width="8.8984375" style="135"/>
    <col min="3833" max="3833" width="3.8984375" style="135" customWidth="1"/>
    <col min="3834" max="3834" width="20.69921875" style="135" customWidth="1"/>
    <col min="3835" max="3835" width="19.8984375" style="135" customWidth="1"/>
    <col min="3836" max="3836" width="10.09765625" style="135" customWidth="1"/>
    <col min="3837" max="3837" width="13" style="135" customWidth="1"/>
    <col min="3838" max="3838" width="2.296875" style="135" customWidth="1"/>
    <col min="3839" max="3839" width="11.09765625" style="135" customWidth="1"/>
    <col min="3840" max="3840" width="12.3984375" style="135" customWidth="1"/>
    <col min="3841" max="3841" width="8" style="135" customWidth="1"/>
    <col min="3842" max="3842" width="3.09765625" style="135" customWidth="1"/>
    <col min="3843" max="3846" width="14.69921875" style="135" customWidth="1"/>
    <col min="3847" max="3847" width="2.296875" style="135" customWidth="1"/>
    <col min="3848" max="3850" width="10.09765625" style="135" customWidth="1"/>
    <col min="3851" max="3851" width="2.3984375" style="135" customWidth="1"/>
    <col min="3852" max="3852" width="12" style="135" customWidth="1"/>
    <col min="3853" max="3853" width="8" style="135" customWidth="1"/>
    <col min="3854" max="3854" width="8.09765625" style="135" customWidth="1"/>
    <col min="3855" max="3855" width="5.8984375" style="135" customWidth="1"/>
    <col min="3856" max="3856" width="9.296875" style="135" bestFit="1" customWidth="1"/>
    <col min="3857" max="3857" width="6.8984375" style="135" customWidth="1"/>
    <col min="3858" max="3858" width="11.69921875" style="135" bestFit="1" customWidth="1"/>
    <col min="3859" max="3859" width="6.09765625" style="135" customWidth="1"/>
    <col min="3860" max="4088" width="8.8984375" style="135"/>
    <col min="4089" max="4089" width="3.8984375" style="135" customWidth="1"/>
    <col min="4090" max="4090" width="20.69921875" style="135" customWidth="1"/>
    <col min="4091" max="4091" width="19.8984375" style="135" customWidth="1"/>
    <col min="4092" max="4092" width="10.09765625" style="135" customWidth="1"/>
    <col min="4093" max="4093" width="13" style="135" customWidth="1"/>
    <col min="4094" max="4094" width="2.296875" style="135" customWidth="1"/>
    <col min="4095" max="4095" width="11.09765625" style="135" customWidth="1"/>
    <col min="4096" max="4096" width="12.3984375" style="135" customWidth="1"/>
    <col min="4097" max="4097" width="8" style="135" customWidth="1"/>
    <col min="4098" max="4098" width="3.09765625" style="135" customWidth="1"/>
    <col min="4099" max="4102" width="14.69921875" style="135" customWidth="1"/>
    <col min="4103" max="4103" width="2.296875" style="135" customWidth="1"/>
    <col min="4104" max="4106" width="10.09765625" style="135" customWidth="1"/>
    <col min="4107" max="4107" width="2.3984375" style="135" customWidth="1"/>
    <col min="4108" max="4108" width="12" style="135" customWidth="1"/>
    <col min="4109" max="4109" width="8" style="135" customWidth="1"/>
    <col min="4110" max="4110" width="8.09765625" style="135" customWidth="1"/>
    <col min="4111" max="4111" width="5.8984375" style="135" customWidth="1"/>
    <col min="4112" max="4112" width="9.296875" style="135" bestFit="1" customWidth="1"/>
    <col min="4113" max="4113" width="6.8984375" style="135" customWidth="1"/>
    <col min="4114" max="4114" width="11.69921875" style="135" bestFit="1" customWidth="1"/>
    <col min="4115" max="4115" width="6.09765625" style="135" customWidth="1"/>
    <col min="4116" max="4344" width="8.8984375" style="135"/>
    <col min="4345" max="4345" width="3.8984375" style="135" customWidth="1"/>
    <col min="4346" max="4346" width="20.69921875" style="135" customWidth="1"/>
    <col min="4347" max="4347" width="19.8984375" style="135" customWidth="1"/>
    <col min="4348" max="4348" width="10.09765625" style="135" customWidth="1"/>
    <col min="4349" max="4349" width="13" style="135" customWidth="1"/>
    <col min="4350" max="4350" width="2.296875" style="135" customWidth="1"/>
    <col min="4351" max="4351" width="11.09765625" style="135" customWidth="1"/>
    <col min="4352" max="4352" width="12.3984375" style="135" customWidth="1"/>
    <col min="4353" max="4353" width="8" style="135" customWidth="1"/>
    <col min="4354" max="4354" width="3.09765625" style="135" customWidth="1"/>
    <col min="4355" max="4358" width="14.69921875" style="135" customWidth="1"/>
    <col min="4359" max="4359" width="2.296875" style="135" customWidth="1"/>
    <col min="4360" max="4362" width="10.09765625" style="135" customWidth="1"/>
    <col min="4363" max="4363" width="2.3984375" style="135" customWidth="1"/>
    <col min="4364" max="4364" width="12" style="135" customWidth="1"/>
    <col min="4365" max="4365" width="8" style="135" customWidth="1"/>
    <col min="4366" max="4366" width="8.09765625" style="135" customWidth="1"/>
    <col min="4367" max="4367" width="5.8984375" style="135" customWidth="1"/>
    <col min="4368" max="4368" width="9.296875" style="135" bestFit="1" customWidth="1"/>
    <col min="4369" max="4369" width="6.8984375" style="135" customWidth="1"/>
    <col min="4370" max="4370" width="11.69921875" style="135" bestFit="1" customWidth="1"/>
    <col min="4371" max="4371" width="6.09765625" style="135" customWidth="1"/>
    <col min="4372" max="4600" width="8.8984375" style="135"/>
    <col min="4601" max="4601" width="3.8984375" style="135" customWidth="1"/>
    <col min="4602" max="4602" width="20.69921875" style="135" customWidth="1"/>
    <col min="4603" max="4603" width="19.8984375" style="135" customWidth="1"/>
    <col min="4604" max="4604" width="10.09765625" style="135" customWidth="1"/>
    <col min="4605" max="4605" width="13" style="135" customWidth="1"/>
    <col min="4606" max="4606" width="2.296875" style="135" customWidth="1"/>
    <col min="4607" max="4607" width="11.09765625" style="135" customWidth="1"/>
    <col min="4608" max="4608" width="12.3984375" style="135" customWidth="1"/>
    <col min="4609" max="4609" width="8" style="135" customWidth="1"/>
    <col min="4610" max="4610" width="3.09765625" style="135" customWidth="1"/>
    <col min="4611" max="4614" width="14.69921875" style="135" customWidth="1"/>
    <col min="4615" max="4615" width="2.296875" style="135" customWidth="1"/>
    <col min="4616" max="4618" width="10.09765625" style="135" customWidth="1"/>
    <col min="4619" max="4619" width="2.3984375" style="135" customWidth="1"/>
    <col min="4620" max="4620" width="12" style="135" customWidth="1"/>
    <col min="4621" max="4621" width="8" style="135" customWidth="1"/>
    <col min="4622" max="4622" width="8.09765625" style="135" customWidth="1"/>
    <col min="4623" max="4623" width="5.8984375" style="135" customWidth="1"/>
    <col min="4624" max="4624" width="9.296875" style="135" bestFit="1" customWidth="1"/>
    <col min="4625" max="4625" width="6.8984375" style="135" customWidth="1"/>
    <col min="4626" max="4626" width="11.69921875" style="135" bestFit="1" customWidth="1"/>
    <col min="4627" max="4627" width="6.09765625" style="135" customWidth="1"/>
    <col min="4628" max="4856" width="8.8984375" style="135"/>
    <col min="4857" max="4857" width="3.8984375" style="135" customWidth="1"/>
    <col min="4858" max="4858" width="20.69921875" style="135" customWidth="1"/>
    <col min="4859" max="4859" width="19.8984375" style="135" customWidth="1"/>
    <col min="4860" max="4860" width="10.09765625" style="135" customWidth="1"/>
    <col min="4861" max="4861" width="13" style="135" customWidth="1"/>
    <col min="4862" max="4862" width="2.296875" style="135" customWidth="1"/>
    <col min="4863" max="4863" width="11.09765625" style="135" customWidth="1"/>
    <col min="4864" max="4864" width="12.3984375" style="135" customWidth="1"/>
    <col min="4865" max="4865" width="8" style="135" customWidth="1"/>
    <col min="4866" max="4866" width="3.09765625" style="135" customWidth="1"/>
    <col min="4867" max="4870" width="14.69921875" style="135" customWidth="1"/>
    <col min="4871" max="4871" width="2.296875" style="135" customWidth="1"/>
    <col min="4872" max="4874" width="10.09765625" style="135" customWidth="1"/>
    <col min="4875" max="4875" width="2.3984375" style="135" customWidth="1"/>
    <col min="4876" max="4876" width="12" style="135" customWidth="1"/>
    <col min="4877" max="4877" width="8" style="135" customWidth="1"/>
    <col min="4878" max="4878" width="8.09765625" style="135" customWidth="1"/>
    <col min="4879" max="4879" width="5.8984375" style="135" customWidth="1"/>
    <col min="4880" max="4880" width="9.296875" style="135" bestFit="1" customWidth="1"/>
    <col min="4881" max="4881" width="6.8984375" style="135" customWidth="1"/>
    <col min="4882" max="4882" width="11.69921875" style="135" bestFit="1" customWidth="1"/>
    <col min="4883" max="4883" width="6.09765625" style="135" customWidth="1"/>
    <col min="4884" max="5112" width="8.8984375" style="135"/>
    <col min="5113" max="5113" width="3.8984375" style="135" customWidth="1"/>
    <col min="5114" max="5114" width="20.69921875" style="135" customWidth="1"/>
    <col min="5115" max="5115" width="19.8984375" style="135" customWidth="1"/>
    <col min="5116" max="5116" width="10.09765625" style="135" customWidth="1"/>
    <col min="5117" max="5117" width="13" style="135" customWidth="1"/>
    <col min="5118" max="5118" width="2.296875" style="135" customWidth="1"/>
    <col min="5119" max="5119" width="11.09765625" style="135" customWidth="1"/>
    <col min="5120" max="5120" width="12.3984375" style="135" customWidth="1"/>
    <col min="5121" max="5121" width="8" style="135" customWidth="1"/>
    <col min="5122" max="5122" width="3.09765625" style="135" customWidth="1"/>
    <col min="5123" max="5126" width="14.69921875" style="135" customWidth="1"/>
    <col min="5127" max="5127" width="2.296875" style="135" customWidth="1"/>
    <col min="5128" max="5130" width="10.09765625" style="135" customWidth="1"/>
    <col min="5131" max="5131" width="2.3984375" style="135" customWidth="1"/>
    <col min="5132" max="5132" width="12" style="135" customWidth="1"/>
    <col min="5133" max="5133" width="8" style="135" customWidth="1"/>
    <col min="5134" max="5134" width="8.09765625" style="135" customWidth="1"/>
    <col min="5135" max="5135" width="5.8984375" style="135" customWidth="1"/>
    <col min="5136" max="5136" width="9.296875" style="135" bestFit="1" customWidth="1"/>
    <col min="5137" max="5137" width="6.8984375" style="135" customWidth="1"/>
    <col min="5138" max="5138" width="11.69921875" style="135" bestFit="1" customWidth="1"/>
    <col min="5139" max="5139" width="6.09765625" style="135" customWidth="1"/>
    <col min="5140" max="5368" width="8.8984375" style="135"/>
    <col min="5369" max="5369" width="3.8984375" style="135" customWidth="1"/>
    <col min="5370" max="5370" width="20.69921875" style="135" customWidth="1"/>
    <col min="5371" max="5371" width="19.8984375" style="135" customWidth="1"/>
    <col min="5372" max="5372" width="10.09765625" style="135" customWidth="1"/>
    <col min="5373" max="5373" width="13" style="135" customWidth="1"/>
    <col min="5374" max="5374" width="2.296875" style="135" customWidth="1"/>
    <col min="5375" max="5375" width="11.09765625" style="135" customWidth="1"/>
    <col min="5376" max="5376" width="12.3984375" style="135" customWidth="1"/>
    <col min="5377" max="5377" width="8" style="135" customWidth="1"/>
    <col min="5378" max="5378" width="3.09765625" style="135" customWidth="1"/>
    <col min="5379" max="5382" width="14.69921875" style="135" customWidth="1"/>
    <col min="5383" max="5383" width="2.296875" style="135" customWidth="1"/>
    <col min="5384" max="5386" width="10.09765625" style="135" customWidth="1"/>
    <col min="5387" max="5387" width="2.3984375" style="135" customWidth="1"/>
    <col min="5388" max="5388" width="12" style="135" customWidth="1"/>
    <col min="5389" max="5389" width="8" style="135" customWidth="1"/>
    <col min="5390" max="5390" width="8.09765625" style="135" customWidth="1"/>
    <col min="5391" max="5391" width="5.8984375" style="135" customWidth="1"/>
    <col min="5392" max="5392" width="9.296875" style="135" bestFit="1" customWidth="1"/>
    <col min="5393" max="5393" width="6.8984375" style="135" customWidth="1"/>
    <col min="5394" max="5394" width="11.69921875" style="135" bestFit="1" customWidth="1"/>
    <col min="5395" max="5395" width="6.09765625" style="135" customWidth="1"/>
    <col min="5396" max="5624" width="8.8984375" style="135"/>
    <col min="5625" max="5625" width="3.8984375" style="135" customWidth="1"/>
    <col min="5626" max="5626" width="20.69921875" style="135" customWidth="1"/>
    <col min="5627" max="5627" width="19.8984375" style="135" customWidth="1"/>
    <col min="5628" max="5628" width="10.09765625" style="135" customWidth="1"/>
    <col min="5629" max="5629" width="13" style="135" customWidth="1"/>
    <col min="5630" max="5630" width="2.296875" style="135" customWidth="1"/>
    <col min="5631" max="5631" width="11.09765625" style="135" customWidth="1"/>
    <col min="5632" max="5632" width="12.3984375" style="135" customWidth="1"/>
    <col min="5633" max="5633" width="8" style="135" customWidth="1"/>
    <col min="5634" max="5634" width="3.09765625" style="135" customWidth="1"/>
    <col min="5635" max="5638" width="14.69921875" style="135" customWidth="1"/>
    <col min="5639" max="5639" width="2.296875" style="135" customWidth="1"/>
    <col min="5640" max="5642" width="10.09765625" style="135" customWidth="1"/>
    <col min="5643" max="5643" width="2.3984375" style="135" customWidth="1"/>
    <col min="5644" max="5644" width="12" style="135" customWidth="1"/>
    <col min="5645" max="5645" width="8" style="135" customWidth="1"/>
    <col min="5646" max="5646" width="8.09765625" style="135" customWidth="1"/>
    <col min="5647" max="5647" width="5.8984375" style="135" customWidth="1"/>
    <col min="5648" max="5648" width="9.296875" style="135" bestFit="1" customWidth="1"/>
    <col min="5649" max="5649" width="6.8984375" style="135" customWidth="1"/>
    <col min="5650" max="5650" width="11.69921875" style="135" bestFit="1" customWidth="1"/>
    <col min="5651" max="5651" width="6.09765625" style="135" customWidth="1"/>
    <col min="5652" max="5880" width="8.8984375" style="135"/>
    <col min="5881" max="5881" width="3.8984375" style="135" customWidth="1"/>
    <col min="5882" max="5882" width="20.69921875" style="135" customWidth="1"/>
    <col min="5883" max="5883" width="19.8984375" style="135" customWidth="1"/>
    <col min="5884" max="5884" width="10.09765625" style="135" customWidth="1"/>
    <col min="5885" max="5885" width="13" style="135" customWidth="1"/>
    <col min="5886" max="5886" width="2.296875" style="135" customWidth="1"/>
    <col min="5887" max="5887" width="11.09765625" style="135" customWidth="1"/>
    <col min="5888" max="5888" width="12.3984375" style="135" customWidth="1"/>
    <col min="5889" max="5889" width="8" style="135" customWidth="1"/>
    <col min="5890" max="5890" width="3.09765625" style="135" customWidth="1"/>
    <col min="5891" max="5894" width="14.69921875" style="135" customWidth="1"/>
    <col min="5895" max="5895" width="2.296875" style="135" customWidth="1"/>
    <col min="5896" max="5898" width="10.09765625" style="135" customWidth="1"/>
    <col min="5899" max="5899" width="2.3984375" style="135" customWidth="1"/>
    <col min="5900" max="5900" width="12" style="135" customWidth="1"/>
    <col min="5901" max="5901" width="8" style="135" customWidth="1"/>
    <col min="5902" max="5902" width="8.09765625" style="135" customWidth="1"/>
    <col min="5903" max="5903" width="5.8984375" style="135" customWidth="1"/>
    <col min="5904" max="5904" width="9.296875" style="135" bestFit="1" customWidth="1"/>
    <col min="5905" max="5905" width="6.8984375" style="135" customWidth="1"/>
    <col min="5906" max="5906" width="11.69921875" style="135" bestFit="1" customWidth="1"/>
    <col min="5907" max="5907" width="6.09765625" style="135" customWidth="1"/>
    <col min="5908" max="6136" width="8.8984375" style="135"/>
    <col min="6137" max="6137" width="3.8984375" style="135" customWidth="1"/>
    <col min="6138" max="6138" width="20.69921875" style="135" customWidth="1"/>
    <col min="6139" max="6139" width="19.8984375" style="135" customWidth="1"/>
    <col min="6140" max="6140" width="10.09765625" style="135" customWidth="1"/>
    <col min="6141" max="6141" width="13" style="135" customWidth="1"/>
    <col min="6142" max="6142" width="2.296875" style="135" customWidth="1"/>
    <col min="6143" max="6143" width="11.09765625" style="135" customWidth="1"/>
    <col min="6144" max="6144" width="12.3984375" style="135" customWidth="1"/>
    <col min="6145" max="6145" width="8" style="135" customWidth="1"/>
    <col min="6146" max="6146" width="3.09765625" style="135" customWidth="1"/>
    <col min="6147" max="6150" width="14.69921875" style="135" customWidth="1"/>
    <col min="6151" max="6151" width="2.296875" style="135" customWidth="1"/>
    <col min="6152" max="6154" width="10.09765625" style="135" customWidth="1"/>
    <col min="6155" max="6155" width="2.3984375" style="135" customWidth="1"/>
    <col min="6156" max="6156" width="12" style="135" customWidth="1"/>
    <col min="6157" max="6157" width="8" style="135" customWidth="1"/>
    <col min="6158" max="6158" width="8.09765625" style="135" customWidth="1"/>
    <col min="6159" max="6159" width="5.8984375" style="135" customWidth="1"/>
    <col min="6160" max="6160" width="9.296875" style="135" bestFit="1" customWidth="1"/>
    <col min="6161" max="6161" width="6.8984375" style="135" customWidth="1"/>
    <col min="6162" max="6162" width="11.69921875" style="135" bestFit="1" customWidth="1"/>
    <col min="6163" max="6163" width="6.09765625" style="135" customWidth="1"/>
    <col min="6164" max="6392" width="8.8984375" style="135"/>
    <col min="6393" max="6393" width="3.8984375" style="135" customWidth="1"/>
    <col min="6394" max="6394" width="20.69921875" style="135" customWidth="1"/>
    <col min="6395" max="6395" width="19.8984375" style="135" customWidth="1"/>
    <col min="6396" max="6396" width="10.09765625" style="135" customWidth="1"/>
    <col min="6397" max="6397" width="13" style="135" customWidth="1"/>
    <col min="6398" max="6398" width="2.296875" style="135" customWidth="1"/>
    <col min="6399" max="6399" width="11.09765625" style="135" customWidth="1"/>
    <col min="6400" max="6400" width="12.3984375" style="135" customWidth="1"/>
    <col min="6401" max="6401" width="8" style="135" customWidth="1"/>
    <col min="6402" max="6402" width="3.09765625" style="135" customWidth="1"/>
    <col min="6403" max="6406" width="14.69921875" style="135" customWidth="1"/>
    <col min="6407" max="6407" width="2.296875" style="135" customWidth="1"/>
    <col min="6408" max="6410" width="10.09765625" style="135" customWidth="1"/>
    <col min="6411" max="6411" width="2.3984375" style="135" customWidth="1"/>
    <col min="6412" max="6412" width="12" style="135" customWidth="1"/>
    <col min="6413" max="6413" width="8" style="135" customWidth="1"/>
    <col min="6414" max="6414" width="8.09765625" style="135" customWidth="1"/>
    <col min="6415" max="6415" width="5.8984375" style="135" customWidth="1"/>
    <col min="6416" max="6416" width="9.296875" style="135" bestFit="1" customWidth="1"/>
    <col min="6417" max="6417" width="6.8984375" style="135" customWidth="1"/>
    <col min="6418" max="6418" width="11.69921875" style="135" bestFit="1" customWidth="1"/>
    <col min="6419" max="6419" width="6.09765625" style="135" customWidth="1"/>
    <col min="6420" max="6648" width="8.8984375" style="135"/>
    <col min="6649" max="6649" width="3.8984375" style="135" customWidth="1"/>
    <col min="6650" max="6650" width="20.69921875" style="135" customWidth="1"/>
    <col min="6651" max="6651" width="19.8984375" style="135" customWidth="1"/>
    <col min="6652" max="6652" width="10.09765625" style="135" customWidth="1"/>
    <col min="6653" max="6653" width="13" style="135" customWidth="1"/>
    <col min="6654" max="6654" width="2.296875" style="135" customWidth="1"/>
    <col min="6655" max="6655" width="11.09765625" style="135" customWidth="1"/>
    <col min="6656" max="6656" width="12.3984375" style="135" customWidth="1"/>
    <col min="6657" max="6657" width="8" style="135" customWidth="1"/>
    <col min="6658" max="6658" width="3.09765625" style="135" customWidth="1"/>
    <col min="6659" max="6662" width="14.69921875" style="135" customWidth="1"/>
    <col min="6663" max="6663" width="2.296875" style="135" customWidth="1"/>
    <col min="6664" max="6666" width="10.09765625" style="135" customWidth="1"/>
    <col min="6667" max="6667" width="2.3984375" style="135" customWidth="1"/>
    <col min="6668" max="6668" width="12" style="135" customWidth="1"/>
    <col min="6669" max="6669" width="8" style="135" customWidth="1"/>
    <col min="6670" max="6670" width="8.09765625" style="135" customWidth="1"/>
    <col min="6671" max="6671" width="5.8984375" style="135" customWidth="1"/>
    <col min="6672" max="6672" width="9.296875" style="135" bestFit="1" customWidth="1"/>
    <col min="6673" max="6673" width="6.8984375" style="135" customWidth="1"/>
    <col min="6674" max="6674" width="11.69921875" style="135" bestFit="1" customWidth="1"/>
    <col min="6675" max="6675" width="6.09765625" style="135" customWidth="1"/>
    <col min="6676" max="6904" width="8.8984375" style="135"/>
    <col min="6905" max="6905" width="3.8984375" style="135" customWidth="1"/>
    <col min="6906" max="6906" width="20.69921875" style="135" customWidth="1"/>
    <col min="6907" max="6907" width="19.8984375" style="135" customWidth="1"/>
    <col min="6908" max="6908" width="10.09765625" style="135" customWidth="1"/>
    <col min="6909" max="6909" width="13" style="135" customWidth="1"/>
    <col min="6910" max="6910" width="2.296875" style="135" customWidth="1"/>
    <col min="6911" max="6911" width="11.09765625" style="135" customWidth="1"/>
    <col min="6912" max="6912" width="12.3984375" style="135" customWidth="1"/>
    <col min="6913" max="6913" width="8" style="135" customWidth="1"/>
    <col min="6914" max="6914" width="3.09765625" style="135" customWidth="1"/>
    <col min="6915" max="6918" width="14.69921875" style="135" customWidth="1"/>
    <col min="6919" max="6919" width="2.296875" style="135" customWidth="1"/>
    <col min="6920" max="6922" width="10.09765625" style="135" customWidth="1"/>
    <col min="6923" max="6923" width="2.3984375" style="135" customWidth="1"/>
    <col min="6924" max="6924" width="12" style="135" customWidth="1"/>
    <col min="6925" max="6925" width="8" style="135" customWidth="1"/>
    <col min="6926" max="6926" width="8.09765625" style="135" customWidth="1"/>
    <col min="6927" max="6927" width="5.8984375" style="135" customWidth="1"/>
    <col min="6928" max="6928" width="9.296875" style="135" bestFit="1" customWidth="1"/>
    <col min="6929" max="6929" width="6.8984375" style="135" customWidth="1"/>
    <col min="6930" max="6930" width="11.69921875" style="135" bestFit="1" customWidth="1"/>
    <col min="6931" max="6931" width="6.09765625" style="135" customWidth="1"/>
    <col min="6932" max="7160" width="8.8984375" style="135"/>
    <col min="7161" max="7161" width="3.8984375" style="135" customWidth="1"/>
    <col min="7162" max="7162" width="20.69921875" style="135" customWidth="1"/>
    <col min="7163" max="7163" width="19.8984375" style="135" customWidth="1"/>
    <col min="7164" max="7164" width="10.09765625" style="135" customWidth="1"/>
    <col min="7165" max="7165" width="13" style="135" customWidth="1"/>
    <col min="7166" max="7166" width="2.296875" style="135" customWidth="1"/>
    <col min="7167" max="7167" width="11.09765625" style="135" customWidth="1"/>
    <col min="7168" max="7168" width="12.3984375" style="135" customWidth="1"/>
    <col min="7169" max="7169" width="8" style="135" customWidth="1"/>
    <col min="7170" max="7170" width="3.09765625" style="135" customWidth="1"/>
    <col min="7171" max="7174" width="14.69921875" style="135" customWidth="1"/>
    <col min="7175" max="7175" width="2.296875" style="135" customWidth="1"/>
    <col min="7176" max="7178" width="10.09765625" style="135" customWidth="1"/>
    <col min="7179" max="7179" width="2.3984375" style="135" customWidth="1"/>
    <col min="7180" max="7180" width="12" style="135" customWidth="1"/>
    <col min="7181" max="7181" width="8" style="135" customWidth="1"/>
    <col min="7182" max="7182" width="8.09765625" style="135" customWidth="1"/>
    <col min="7183" max="7183" width="5.8984375" style="135" customWidth="1"/>
    <col min="7184" max="7184" width="9.296875" style="135" bestFit="1" customWidth="1"/>
    <col min="7185" max="7185" width="6.8984375" style="135" customWidth="1"/>
    <col min="7186" max="7186" width="11.69921875" style="135" bestFit="1" customWidth="1"/>
    <col min="7187" max="7187" width="6.09765625" style="135" customWidth="1"/>
    <col min="7188" max="7416" width="8.8984375" style="135"/>
    <col min="7417" max="7417" width="3.8984375" style="135" customWidth="1"/>
    <col min="7418" max="7418" width="20.69921875" style="135" customWidth="1"/>
    <col min="7419" max="7419" width="19.8984375" style="135" customWidth="1"/>
    <col min="7420" max="7420" width="10.09765625" style="135" customWidth="1"/>
    <col min="7421" max="7421" width="13" style="135" customWidth="1"/>
    <col min="7422" max="7422" width="2.296875" style="135" customWidth="1"/>
    <col min="7423" max="7423" width="11.09765625" style="135" customWidth="1"/>
    <col min="7424" max="7424" width="12.3984375" style="135" customWidth="1"/>
    <col min="7425" max="7425" width="8" style="135" customWidth="1"/>
    <col min="7426" max="7426" width="3.09765625" style="135" customWidth="1"/>
    <col min="7427" max="7430" width="14.69921875" style="135" customWidth="1"/>
    <col min="7431" max="7431" width="2.296875" style="135" customWidth="1"/>
    <col min="7432" max="7434" width="10.09765625" style="135" customWidth="1"/>
    <col min="7435" max="7435" width="2.3984375" style="135" customWidth="1"/>
    <col min="7436" max="7436" width="12" style="135" customWidth="1"/>
    <col min="7437" max="7437" width="8" style="135" customWidth="1"/>
    <col min="7438" max="7438" width="8.09765625" style="135" customWidth="1"/>
    <col min="7439" max="7439" width="5.8984375" style="135" customWidth="1"/>
    <col min="7440" max="7440" width="9.296875" style="135" bestFit="1" customWidth="1"/>
    <col min="7441" max="7441" width="6.8984375" style="135" customWidth="1"/>
    <col min="7442" max="7442" width="11.69921875" style="135" bestFit="1" customWidth="1"/>
    <col min="7443" max="7443" width="6.09765625" style="135" customWidth="1"/>
    <col min="7444" max="7672" width="8.8984375" style="135"/>
    <col min="7673" max="7673" width="3.8984375" style="135" customWidth="1"/>
    <col min="7674" max="7674" width="20.69921875" style="135" customWidth="1"/>
    <col min="7675" max="7675" width="19.8984375" style="135" customWidth="1"/>
    <col min="7676" max="7676" width="10.09765625" style="135" customWidth="1"/>
    <col min="7677" max="7677" width="13" style="135" customWidth="1"/>
    <col min="7678" max="7678" width="2.296875" style="135" customWidth="1"/>
    <col min="7679" max="7679" width="11.09765625" style="135" customWidth="1"/>
    <col min="7680" max="7680" width="12.3984375" style="135" customWidth="1"/>
    <col min="7681" max="7681" width="8" style="135" customWidth="1"/>
    <col min="7682" max="7682" width="3.09765625" style="135" customWidth="1"/>
    <col min="7683" max="7686" width="14.69921875" style="135" customWidth="1"/>
    <col min="7687" max="7687" width="2.296875" style="135" customWidth="1"/>
    <col min="7688" max="7690" width="10.09765625" style="135" customWidth="1"/>
    <col min="7691" max="7691" width="2.3984375" style="135" customWidth="1"/>
    <col min="7692" max="7692" width="12" style="135" customWidth="1"/>
    <col min="7693" max="7693" width="8" style="135" customWidth="1"/>
    <col min="7694" max="7694" width="8.09765625" style="135" customWidth="1"/>
    <col min="7695" max="7695" width="5.8984375" style="135" customWidth="1"/>
    <col min="7696" max="7696" width="9.296875" style="135" bestFit="1" customWidth="1"/>
    <col min="7697" max="7697" width="6.8984375" style="135" customWidth="1"/>
    <col min="7698" max="7698" width="11.69921875" style="135" bestFit="1" customWidth="1"/>
    <col min="7699" max="7699" width="6.09765625" style="135" customWidth="1"/>
    <col min="7700" max="7928" width="8.8984375" style="135"/>
    <col min="7929" max="7929" width="3.8984375" style="135" customWidth="1"/>
    <col min="7930" max="7930" width="20.69921875" style="135" customWidth="1"/>
    <col min="7931" max="7931" width="19.8984375" style="135" customWidth="1"/>
    <col min="7932" max="7932" width="10.09765625" style="135" customWidth="1"/>
    <col min="7933" max="7933" width="13" style="135" customWidth="1"/>
    <col min="7934" max="7934" width="2.296875" style="135" customWidth="1"/>
    <col min="7935" max="7935" width="11.09765625" style="135" customWidth="1"/>
    <col min="7936" max="7936" width="12.3984375" style="135" customWidth="1"/>
    <col min="7937" max="7937" width="8" style="135" customWidth="1"/>
    <col min="7938" max="7938" width="3.09765625" style="135" customWidth="1"/>
    <col min="7939" max="7942" width="14.69921875" style="135" customWidth="1"/>
    <col min="7943" max="7943" width="2.296875" style="135" customWidth="1"/>
    <col min="7944" max="7946" width="10.09765625" style="135" customWidth="1"/>
    <col min="7947" max="7947" width="2.3984375" style="135" customWidth="1"/>
    <col min="7948" max="7948" width="12" style="135" customWidth="1"/>
    <col min="7949" max="7949" width="8" style="135" customWidth="1"/>
    <col min="7950" max="7950" width="8.09765625" style="135" customWidth="1"/>
    <col min="7951" max="7951" width="5.8984375" style="135" customWidth="1"/>
    <col min="7952" max="7952" width="9.296875" style="135" bestFit="1" customWidth="1"/>
    <col min="7953" max="7953" width="6.8984375" style="135" customWidth="1"/>
    <col min="7954" max="7954" width="11.69921875" style="135" bestFit="1" customWidth="1"/>
    <col min="7955" max="7955" width="6.09765625" style="135" customWidth="1"/>
    <col min="7956" max="8184" width="8.8984375" style="135"/>
    <col min="8185" max="8185" width="3.8984375" style="135" customWidth="1"/>
    <col min="8186" max="8186" width="20.69921875" style="135" customWidth="1"/>
    <col min="8187" max="8187" width="19.8984375" style="135" customWidth="1"/>
    <col min="8188" max="8188" width="10.09765625" style="135" customWidth="1"/>
    <col min="8189" max="8189" width="13" style="135" customWidth="1"/>
    <col min="8190" max="8190" width="2.296875" style="135" customWidth="1"/>
    <col min="8191" max="8191" width="11.09765625" style="135" customWidth="1"/>
    <col min="8192" max="8192" width="12.3984375" style="135" customWidth="1"/>
    <col min="8193" max="8193" width="8" style="135" customWidth="1"/>
    <col min="8194" max="8194" width="3.09765625" style="135" customWidth="1"/>
    <col min="8195" max="8198" width="14.69921875" style="135" customWidth="1"/>
    <col min="8199" max="8199" width="2.296875" style="135" customWidth="1"/>
    <col min="8200" max="8202" width="10.09765625" style="135" customWidth="1"/>
    <col min="8203" max="8203" width="2.3984375" style="135" customWidth="1"/>
    <col min="8204" max="8204" width="12" style="135" customWidth="1"/>
    <col min="8205" max="8205" width="8" style="135" customWidth="1"/>
    <col min="8206" max="8206" width="8.09765625" style="135" customWidth="1"/>
    <col min="8207" max="8207" width="5.8984375" style="135" customWidth="1"/>
    <col min="8208" max="8208" width="9.296875" style="135" bestFit="1" customWidth="1"/>
    <col min="8209" max="8209" width="6.8984375" style="135" customWidth="1"/>
    <col min="8210" max="8210" width="11.69921875" style="135" bestFit="1" customWidth="1"/>
    <col min="8211" max="8211" width="6.09765625" style="135" customWidth="1"/>
    <col min="8212" max="8440" width="8.8984375" style="135"/>
    <col min="8441" max="8441" width="3.8984375" style="135" customWidth="1"/>
    <col min="8442" max="8442" width="20.69921875" style="135" customWidth="1"/>
    <col min="8443" max="8443" width="19.8984375" style="135" customWidth="1"/>
    <col min="8444" max="8444" width="10.09765625" style="135" customWidth="1"/>
    <col min="8445" max="8445" width="13" style="135" customWidth="1"/>
    <col min="8446" max="8446" width="2.296875" style="135" customWidth="1"/>
    <col min="8447" max="8447" width="11.09765625" style="135" customWidth="1"/>
    <col min="8448" max="8448" width="12.3984375" style="135" customWidth="1"/>
    <col min="8449" max="8449" width="8" style="135" customWidth="1"/>
    <col min="8450" max="8450" width="3.09765625" style="135" customWidth="1"/>
    <col min="8451" max="8454" width="14.69921875" style="135" customWidth="1"/>
    <col min="8455" max="8455" width="2.296875" style="135" customWidth="1"/>
    <col min="8456" max="8458" width="10.09765625" style="135" customWidth="1"/>
    <col min="8459" max="8459" width="2.3984375" style="135" customWidth="1"/>
    <col min="8460" max="8460" width="12" style="135" customWidth="1"/>
    <col min="8461" max="8461" width="8" style="135" customWidth="1"/>
    <col min="8462" max="8462" width="8.09765625" style="135" customWidth="1"/>
    <col min="8463" max="8463" width="5.8984375" style="135" customWidth="1"/>
    <col min="8464" max="8464" width="9.296875" style="135" bestFit="1" customWidth="1"/>
    <col min="8465" max="8465" width="6.8984375" style="135" customWidth="1"/>
    <col min="8466" max="8466" width="11.69921875" style="135" bestFit="1" customWidth="1"/>
    <col min="8467" max="8467" width="6.09765625" style="135" customWidth="1"/>
    <col min="8468" max="8696" width="8.8984375" style="135"/>
    <col min="8697" max="8697" width="3.8984375" style="135" customWidth="1"/>
    <col min="8698" max="8698" width="20.69921875" style="135" customWidth="1"/>
    <col min="8699" max="8699" width="19.8984375" style="135" customWidth="1"/>
    <col min="8700" max="8700" width="10.09765625" style="135" customWidth="1"/>
    <col min="8701" max="8701" width="13" style="135" customWidth="1"/>
    <col min="8702" max="8702" width="2.296875" style="135" customWidth="1"/>
    <col min="8703" max="8703" width="11.09765625" style="135" customWidth="1"/>
    <col min="8704" max="8704" width="12.3984375" style="135" customWidth="1"/>
    <col min="8705" max="8705" width="8" style="135" customWidth="1"/>
    <col min="8706" max="8706" width="3.09765625" style="135" customWidth="1"/>
    <col min="8707" max="8710" width="14.69921875" style="135" customWidth="1"/>
    <col min="8711" max="8711" width="2.296875" style="135" customWidth="1"/>
    <col min="8712" max="8714" width="10.09765625" style="135" customWidth="1"/>
    <col min="8715" max="8715" width="2.3984375" style="135" customWidth="1"/>
    <col min="8716" max="8716" width="12" style="135" customWidth="1"/>
    <col min="8717" max="8717" width="8" style="135" customWidth="1"/>
    <col min="8718" max="8718" width="8.09765625" style="135" customWidth="1"/>
    <col min="8719" max="8719" width="5.8984375" style="135" customWidth="1"/>
    <col min="8720" max="8720" width="9.296875" style="135" bestFit="1" customWidth="1"/>
    <col min="8721" max="8721" width="6.8984375" style="135" customWidth="1"/>
    <col min="8722" max="8722" width="11.69921875" style="135" bestFit="1" customWidth="1"/>
    <col min="8723" max="8723" width="6.09765625" style="135" customWidth="1"/>
    <col min="8724" max="8952" width="8.8984375" style="135"/>
    <col min="8953" max="8953" width="3.8984375" style="135" customWidth="1"/>
    <col min="8954" max="8954" width="20.69921875" style="135" customWidth="1"/>
    <col min="8955" max="8955" width="19.8984375" style="135" customWidth="1"/>
    <col min="8956" max="8956" width="10.09765625" style="135" customWidth="1"/>
    <col min="8957" max="8957" width="13" style="135" customWidth="1"/>
    <col min="8958" max="8958" width="2.296875" style="135" customWidth="1"/>
    <col min="8959" max="8959" width="11.09765625" style="135" customWidth="1"/>
    <col min="8960" max="8960" width="12.3984375" style="135" customWidth="1"/>
    <col min="8961" max="8961" width="8" style="135" customWidth="1"/>
    <col min="8962" max="8962" width="3.09765625" style="135" customWidth="1"/>
    <col min="8963" max="8966" width="14.69921875" style="135" customWidth="1"/>
    <col min="8967" max="8967" width="2.296875" style="135" customWidth="1"/>
    <col min="8968" max="8970" width="10.09765625" style="135" customWidth="1"/>
    <col min="8971" max="8971" width="2.3984375" style="135" customWidth="1"/>
    <col min="8972" max="8972" width="12" style="135" customWidth="1"/>
    <col min="8973" max="8973" width="8" style="135" customWidth="1"/>
    <col min="8974" max="8974" width="8.09765625" style="135" customWidth="1"/>
    <col min="8975" max="8975" width="5.8984375" style="135" customWidth="1"/>
    <col min="8976" max="8976" width="9.296875" style="135" bestFit="1" customWidth="1"/>
    <col min="8977" max="8977" width="6.8984375" style="135" customWidth="1"/>
    <col min="8978" max="8978" width="11.69921875" style="135" bestFit="1" customWidth="1"/>
    <col min="8979" max="8979" width="6.09765625" style="135" customWidth="1"/>
    <col min="8980" max="9208" width="8.8984375" style="135"/>
    <col min="9209" max="9209" width="3.8984375" style="135" customWidth="1"/>
    <col min="9210" max="9210" width="20.69921875" style="135" customWidth="1"/>
    <col min="9211" max="9211" width="19.8984375" style="135" customWidth="1"/>
    <col min="9212" max="9212" width="10.09765625" style="135" customWidth="1"/>
    <col min="9213" max="9213" width="13" style="135" customWidth="1"/>
    <col min="9214" max="9214" width="2.296875" style="135" customWidth="1"/>
    <col min="9215" max="9215" width="11.09765625" style="135" customWidth="1"/>
    <col min="9216" max="9216" width="12.3984375" style="135" customWidth="1"/>
    <col min="9217" max="9217" width="8" style="135" customWidth="1"/>
    <col min="9218" max="9218" width="3.09765625" style="135" customWidth="1"/>
    <col min="9219" max="9222" width="14.69921875" style="135" customWidth="1"/>
    <col min="9223" max="9223" width="2.296875" style="135" customWidth="1"/>
    <col min="9224" max="9226" width="10.09765625" style="135" customWidth="1"/>
    <col min="9227" max="9227" width="2.3984375" style="135" customWidth="1"/>
    <col min="9228" max="9228" width="12" style="135" customWidth="1"/>
    <col min="9229" max="9229" width="8" style="135" customWidth="1"/>
    <col min="9230" max="9230" width="8.09765625" style="135" customWidth="1"/>
    <col min="9231" max="9231" width="5.8984375" style="135" customWidth="1"/>
    <col min="9232" max="9232" width="9.296875" style="135" bestFit="1" customWidth="1"/>
    <col min="9233" max="9233" width="6.8984375" style="135" customWidth="1"/>
    <col min="9234" max="9234" width="11.69921875" style="135" bestFit="1" customWidth="1"/>
    <col min="9235" max="9235" width="6.09765625" style="135" customWidth="1"/>
    <col min="9236" max="9464" width="8.8984375" style="135"/>
    <col min="9465" max="9465" width="3.8984375" style="135" customWidth="1"/>
    <col min="9466" max="9466" width="20.69921875" style="135" customWidth="1"/>
    <col min="9467" max="9467" width="19.8984375" style="135" customWidth="1"/>
    <col min="9468" max="9468" width="10.09765625" style="135" customWidth="1"/>
    <col min="9469" max="9469" width="13" style="135" customWidth="1"/>
    <col min="9470" max="9470" width="2.296875" style="135" customWidth="1"/>
    <col min="9471" max="9471" width="11.09765625" style="135" customWidth="1"/>
    <col min="9472" max="9472" width="12.3984375" style="135" customWidth="1"/>
    <col min="9473" max="9473" width="8" style="135" customWidth="1"/>
    <col min="9474" max="9474" width="3.09765625" style="135" customWidth="1"/>
    <col min="9475" max="9478" width="14.69921875" style="135" customWidth="1"/>
    <col min="9479" max="9479" width="2.296875" style="135" customWidth="1"/>
    <col min="9480" max="9482" width="10.09765625" style="135" customWidth="1"/>
    <col min="9483" max="9483" width="2.3984375" style="135" customWidth="1"/>
    <col min="9484" max="9484" width="12" style="135" customWidth="1"/>
    <col min="9485" max="9485" width="8" style="135" customWidth="1"/>
    <col min="9486" max="9486" width="8.09765625" style="135" customWidth="1"/>
    <col min="9487" max="9487" width="5.8984375" style="135" customWidth="1"/>
    <col min="9488" max="9488" width="9.296875" style="135" bestFit="1" customWidth="1"/>
    <col min="9489" max="9489" width="6.8984375" style="135" customWidth="1"/>
    <col min="9490" max="9490" width="11.69921875" style="135" bestFit="1" customWidth="1"/>
    <col min="9491" max="9491" width="6.09765625" style="135" customWidth="1"/>
    <col min="9492" max="9720" width="8.8984375" style="135"/>
    <col min="9721" max="9721" width="3.8984375" style="135" customWidth="1"/>
    <col min="9722" max="9722" width="20.69921875" style="135" customWidth="1"/>
    <col min="9723" max="9723" width="19.8984375" style="135" customWidth="1"/>
    <col min="9724" max="9724" width="10.09765625" style="135" customWidth="1"/>
    <col min="9725" max="9725" width="13" style="135" customWidth="1"/>
    <col min="9726" max="9726" width="2.296875" style="135" customWidth="1"/>
    <col min="9727" max="9727" width="11.09765625" style="135" customWidth="1"/>
    <col min="9728" max="9728" width="12.3984375" style="135" customWidth="1"/>
    <col min="9729" max="9729" width="8" style="135" customWidth="1"/>
    <col min="9730" max="9730" width="3.09765625" style="135" customWidth="1"/>
    <col min="9731" max="9734" width="14.69921875" style="135" customWidth="1"/>
    <col min="9735" max="9735" width="2.296875" style="135" customWidth="1"/>
    <col min="9736" max="9738" width="10.09765625" style="135" customWidth="1"/>
    <col min="9739" max="9739" width="2.3984375" style="135" customWidth="1"/>
    <col min="9740" max="9740" width="12" style="135" customWidth="1"/>
    <col min="9741" max="9741" width="8" style="135" customWidth="1"/>
    <col min="9742" max="9742" width="8.09765625" style="135" customWidth="1"/>
    <col min="9743" max="9743" width="5.8984375" style="135" customWidth="1"/>
    <col min="9744" max="9744" width="9.296875" style="135" bestFit="1" customWidth="1"/>
    <col min="9745" max="9745" width="6.8984375" style="135" customWidth="1"/>
    <col min="9746" max="9746" width="11.69921875" style="135" bestFit="1" customWidth="1"/>
    <col min="9747" max="9747" width="6.09765625" style="135" customWidth="1"/>
    <col min="9748" max="9976" width="8.8984375" style="135"/>
    <col min="9977" max="9977" width="3.8984375" style="135" customWidth="1"/>
    <col min="9978" max="9978" width="20.69921875" style="135" customWidth="1"/>
    <col min="9979" max="9979" width="19.8984375" style="135" customWidth="1"/>
    <col min="9980" max="9980" width="10.09765625" style="135" customWidth="1"/>
    <col min="9981" max="9981" width="13" style="135" customWidth="1"/>
    <col min="9982" max="9982" width="2.296875" style="135" customWidth="1"/>
    <col min="9983" max="9983" width="11.09765625" style="135" customWidth="1"/>
    <col min="9984" max="9984" width="12.3984375" style="135" customWidth="1"/>
    <col min="9985" max="9985" width="8" style="135" customWidth="1"/>
    <col min="9986" max="9986" width="3.09765625" style="135" customWidth="1"/>
    <col min="9987" max="9990" width="14.69921875" style="135" customWidth="1"/>
    <col min="9991" max="9991" width="2.296875" style="135" customWidth="1"/>
    <col min="9992" max="9994" width="10.09765625" style="135" customWidth="1"/>
    <col min="9995" max="9995" width="2.3984375" style="135" customWidth="1"/>
    <col min="9996" max="9996" width="12" style="135" customWidth="1"/>
    <col min="9997" max="9997" width="8" style="135" customWidth="1"/>
    <col min="9998" max="9998" width="8.09765625" style="135" customWidth="1"/>
    <col min="9999" max="9999" width="5.8984375" style="135" customWidth="1"/>
    <col min="10000" max="10000" width="9.296875" style="135" bestFit="1" customWidth="1"/>
    <col min="10001" max="10001" width="6.8984375" style="135" customWidth="1"/>
    <col min="10002" max="10002" width="11.69921875" style="135" bestFit="1" customWidth="1"/>
    <col min="10003" max="10003" width="6.09765625" style="135" customWidth="1"/>
    <col min="10004" max="10232" width="8.8984375" style="135"/>
    <col min="10233" max="10233" width="3.8984375" style="135" customWidth="1"/>
    <col min="10234" max="10234" width="20.69921875" style="135" customWidth="1"/>
    <col min="10235" max="10235" width="19.8984375" style="135" customWidth="1"/>
    <col min="10236" max="10236" width="10.09765625" style="135" customWidth="1"/>
    <col min="10237" max="10237" width="13" style="135" customWidth="1"/>
    <col min="10238" max="10238" width="2.296875" style="135" customWidth="1"/>
    <col min="10239" max="10239" width="11.09765625" style="135" customWidth="1"/>
    <col min="10240" max="10240" width="12.3984375" style="135" customWidth="1"/>
    <col min="10241" max="10241" width="8" style="135" customWidth="1"/>
    <col min="10242" max="10242" width="3.09765625" style="135" customWidth="1"/>
    <col min="10243" max="10246" width="14.69921875" style="135" customWidth="1"/>
    <col min="10247" max="10247" width="2.296875" style="135" customWidth="1"/>
    <col min="10248" max="10250" width="10.09765625" style="135" customWidth="1"/>
    <col min="10251" max="10251" width="2.3984375" style="135" customWidth="1"/>
    <col min="10252" max="10252" width="12" style="135" customWidth="1"/>
    <col min="10253" max="10253" width="8" style="135" customWidth="1"/>
    <col min="10254" max="10254" width="8.09765625" style="135" customWidth="1"/>
    <col min="10255" max="10255" width="5.8984375" style="135" customWidth="1"/>
    <col min="10256" max="10256" width="9.296875" style="135" bestFit="1" customWidth="1"/>
    <col min="10257" max="10257" width="6.8984375" style="135" customWidth="1"/>
    <col min="10258" max="10258" width="11.69921875" style="135" bestFit="1" customWidth="1"/>
    <col min="10259" max="10259" width="6.09765625" style="135" customWidth="1"/>
    <col min="10260" max="10488" width="8.8984375" style="135"/>
    <col min="10489" max="10489" width="3.8984375" style="135" customWidth="1"/>
    <col min="10490" max="10490" width="20.69921875" style="135" customWidth="1"/>
    <col min="10491" max="10491" width="19.8984375" style="135" customWidth="1"/>
    <col min="10492" max="10492" width="10.09765625" style="135" customWidth="1"/>
    <col min="10493" max="10493" width="13" style="135" customWidth="1"/>
    <col min="10494" max="10494" width="2.296875" style="135" customWidth="1"/>
    <col min="10495" max="10495" width="11.09765625" style="135" customWidth="1"/>
    <col min="10496" max="10496" width="12.3984375" style="135" customWidth="1"/>
    <col min="10497" max="10497" width="8" style="135" customWidth="1"/>
    <col min="10498" max="10498" width="3.09765625" style="135" customWidth="1"/>
    <col min="10499" max="10502" width="14.69921875" style="135" customWidth="1"/>
    <col min="10503" max="10503" width="2.296875" style="135" customWidth="1"/>
    <col min="10504" max="10506" width="10.09765625" style="135" customWidth="1"/>
    <col min="10507" max="10507" width="2.3984375" style="135" customWidth="1"/>
    <col min="10508" max="10508" width="12" style="135" customWidth="1"/>
    <col min="10509" max="10509" width="8" style="135" customWidth="1"/>
    <col min="10510" max="10510" width="8.09765625" style="135" customWidth="1"/>
    <col min="10511" max="10511" width="5.8984375" style="135" customWidth="1"/>
    <col min="10512" max="10512" width="9.296875" style="135" bestFit="1" customWidth="1"/>
    <col min="10513" max="10513" width="6.8984375" style="135" customWidth="1"/>
    <col min="10514" max="10514" width="11.69921875" style="135" bestFit="1" customWidth="1"/>
    <col min="10515" max="10515" width="6.09765625" style="135" customWidth="1"/>
    <col min="10516" max="10744" width="8.8984375" style="135"/>
    <col min="10745" max="10745" width="3.8984375" style="135" customWidth="1"/>
    <col min="10746" max="10746" width="20.69921875" style="135" customWidth="1"/>
    <col min="10747" max="10747" width="19.8984375" style="135" customWidth="1"/>
    <col min="10748" max="10748" width="10.09765625" style="135" customWidth="1"/>
    <col min="10749" max="10749" width="13" style="135" customWidth="1"/>
    <col min="10750" max="10750" width="2.296875" style="135" customWidth="1"/>
    <col min="10751" max="10751" width="11.09765625" style="135" customWidth="1"/>
    <col min="10752" max="10752" width="12.3984375" style="135" customWidth="1"/>
    <col min="10753" max="10753" width="8" style="135" customWidth="1"/>
    <col min="10754" max="10754" width="3.09765625" style="135" customWidth="1"/>
    <col min="10755" max="10758" width="14.69921875" style="135" customWidth="1"/>
    <col min="10759" max="10759" width="2.296875" style="135" customWidth="1"/>
    <col min="10760" max="10762" width="10.09765625" style="135" customWidth="1"/>
    <col min="10763" max="10763" width="2.3984375" style="135" customWidth="1"/>
    <col min="10764" max="10764" width="12" style="135" customWidth="1"/>
    <col min="10765" max="10765" width="8" style="135" customWidth="1"/>
    <col min="10766" max="10766" width="8.09765625" style="135" customWidth="1"/>
    <col min="10767" max="10767" width="5.8984375" style="135" customWidth="1"/>
    <col min="10768" max="10768" width="9.296875" style="135" bestFit="1" customWidth="1"/>
    <col min="10769" max="10769" width="6.8984375" style="135" customWidth="1"/>
    <col min="10770" max="10770" width="11.69921875" style="135" bestFit="1" customWidth="1"/>
    <col min="10771" max="10771" width="6.09765625" style="135" customWidth="1"/>
    <col min="10772" max="11000" width="8.8984375" style="135"/>
    <col min="11001" max="11001" width="3.8984375" style="135" customWidth="1"/>
    <col min="11002" max="11002" width="20.69921875" style="135" customWidth="1"/>
    <col min="11003" max="11003" width="19.8984375" style="135" customWidth="1"/>
    <col min="11004" max="11004" width="10.09765625" style="135" customWidth="1"/>
    <col min="11005" max="11005" width="13" style="135" customWidth="1"/>
    <col min="11006" max="11006" width="2.296875" style="135" customWidth="1"/>
    <col min="11007" max="11007" width="11.09765625" style="135" customWidth="1"/>
    <col min="11008" max="11008" width="12.3984375" style="135" customWidth="1"/>
    <col min="11009" max="11009" width="8" style="135" customWidth="1"/>
    <col min="11010" max="11010" width="3.09765625" style="135" customWidth="1"/>
    <col min="11011" max="11014" width="14.69921875" style="135" customWidth="1"/>
    <col min="11015" max="11015" width="2.296875" style="135" customWidth="1"/>
    <col min="11016" max="11018" width="10.09765625" style="135" customWidth="1"/>
    <col min="11019" max="11019" width="2.3984375" style="135" customWidth="1"/>
    <col min="11020" max="11020" width="12" style="135" customWidth="1"/>
    <col min="11021" max="11021" width="8" style="135" customWidth="1"/>
    <col min="11022" max="11022" width="8.09765625" style="135" customWidth="1"/>
    <col min="11023" max="11023" width="5.8984375" style="135" customWidth="1"/>
    <col min="11024" max="11024" width="9.296875" style="135" bestFit="1" customWidth="1"/>
    <col min="11025" max="11025" width="6.8984375" style="135" customWidth="1"/>
    <col min="11026" max="11026" width="11.69921875" style="135" bestFit="1" customWidth="1"/>
    <col min="11027" max="11027" width="6.09765625" style="135" customWidth="1"/>
    <col min="11028" max="11256" width="8.8984375" style="135"/>
    <col min="11257" max="11257" width="3.8984375" style="135" customWidth="1"/>
    <col min="11258" max="11258" width="20.69921875" style="135" customWidth="1"/>
    <col min="11259" max="11259" width="19.8984375" style="135" customWidth="1"/>
    <col min="11260" max="11260" width="10.09765625" style="135" customWidth="1"/>
    <col min="11261" max="11261" width="13" style="135" customWidth="1"/>
    <col min="11262" max="11262" width="2.296875" style="135" customWidth="1"/>
    <col min="11263" max="11263" width="11.09765625" style="135" customWidth="1"/>
    <col min="11264" max="11264" width="12.3984375" style="135" customWidth="1"/>
    <col min="11265" max="11265" width="8" style="135" customWidth="1"/>
    <col min="11266" max="11266" width="3.09765625" style="135" customWidth="1"/>
    <col min="11267" max="11270" width="14.69921875" style="135" customWidth="1"/>
    <col min="11271" max="11271" width="2.296875" style="135" customWidth="1"/>
    <col min="11272" max="11274" width="10.09765625" style="135" customWidth="1"/>
    <col min="11275" max="11275" width="2.3984375" style="135" customWidth="1"/>
    <col min="11276" max="11276" width="12" style="135" customWidth="1"/>
    <col min="11277" max="11277" width="8" style="135" customWidth="1"/>
    <col min="11278" max="11278" width="8.09765625" style="135" customWidth="1"/>
    <col min="11279" max="11279" width="5.8984375" style="135" customWidth="1"/>
    <col min="11280" max="11280" width="9.296875" style="135" bestFit="1" customWidth="1"/>
    <col min="11281" max="11281" width="6.8984375" style="135" customWidth="1"/>
    <col min="11282" max="11282" width="11.69921875" style="135" bestFit="1" customWidth="1"/>
    <col min="11283" max="11283" width="6.09765625" style="135" customWidth="1"/>
    <col min="11284" max="11512" width="8.8984375" style="135"/>
    <col min="11513" max="11513" width="3.8984375" style="135" customWidth="1"/>
    <col min="11514" max="11514" width="20.69921875" style="135" customWidth="1"/>
    <col min="11515" max="11515" width="19.8984375" style="135" customWidth="1"/>
    <col min="11516" max="11516" width="10.09765625" style="135" customWidth="1"/>
    <col min="11517" max="11517" width="13" style="135" customWidth="1"/>
    <col min="11518" max="11518" width="2.296875" style="135" customWidth="1"/>
    <col min="11519" max="11519" width="11.09765625" style="135" customWidth="1"/>
    <col min="11520" max="11520" width="12.3984375" style="135" customWidth="1"/>
    <col min="11521" max="11521" width="8" style="135" customWidth="1"/>
    <col min="11522" max="11522" width="3.09765625" style="135" customWidth="1"/>
    <col min="11523" max="11526" width="14.69921875" style="135" customWidth="1"/>
    <col min="11527" max="11527" width="2.296875" style="135" customWidth="1"/>
    <col min="11528" max="11530" width="10.09765625" style="135" customWidth="1"/>
    <col min="11531" max="11531" width="2.3984375" style="135" customWidth="1"/>
    <col min="11532" max="11532" width="12" style="135" customWidth="1"/>
    <col min="11533" max="11533" width="8" style="135" customWidth="1"/>
    <col min="11534" max="11534" width="8.09765625" style="135" customWidth="1"/>
    <col min="11535" max="11535" width="5.8984375" style="135" customWidth="1"/>
    <col min="11536" max="11536" width="9.296875" style="135" bestFit="1" customWidth="1"/>
    <col min="11537" max="11537" width="6.8984375" style="135" customWidth="1"/>
    <col min="11538" max="11538" width="11.69921875" style="135" bestFit="1" customWidth="1"/>
    <col min="11539" max="11539" width="6.09765625" style="135" customWidth="1"/>
    <col min="11540" max="11768" width="8.8984375" style="135"/>
    <col min="11769" max="11769" width="3.8984375" style="135" customWidth="1"/>
    <col min="11770" max="11770" width="20.69921875" style="135" customWidth="1"/>
    <col min="11771" max="11771" width="19.8984375" style="135" customWidth="1"/>
    <col min="11772" max="11772" width="10.09765625" style="135" customWidth="1"/>
    <col min="11773" max="11773" width="13" style="135" customWidth="1"/>
    <col min="11774" max="11774" width="2.296875" style="135" customWidth="1"/>
    <col min="11775" max="11775" width="11.09765625" style="135" customWidth="1"/>
    <col min="11776" max="11776" width="12.3984375" style="135" customWidth="1"/>
    <col min="11777" max="11777" width="8" style="135" customWidth="1"/>
    <col min="11778" max="11778" width="3.09765625" style="135" customWidth="1"/>
    <col min="11779" max="11782" width="14.69921875" style="135" customWidth="1"/>
    <col min="11783" max="11783" width="2.296875" style="135" customWidth="1"/>
    <col min="11784" max="11786" width="10.09765625" style="135" customWidth="1"/>
    <col min="11787" max="11787" width="2.3984375" style="135" customWidth="1"/>
    <col min="11788" max="11788" width="12" style="135" customWidth="1"/>
    <col min="11789" max="11789" width="8" style="135" customWidth="1"/>
    <col min="11790" max="11790" width="8.09765625" style="135" customWidth="1"/>
    <col min="11791" max="11791" width="5.8984375" style="135" customWidth="1"/>
    <col min="11792" max="11792" width="9.296875" style="135" bestFit="1" customWidth="1"/>
    <col min="11793" max="11793" width="6.8984375" style="135" customWidth="1"/>
    <col min="11794" max="11794" width="11.69921875" style="135" bestFit="1" customWidth="1"/>
    <col min="11795" max="11795" width="6.09765625" style="135" customWidth="1"/>
    <col min="11796" max="12024" width="8.8984375" style="135"/>
    <col min="12025" max="12025" width="3.8984375" style="135" customWidth="1"/>
    <col min="12026" max="12026" width="20.69921875" style="135" customWidth="1"/>
    <col min="12027" max="12027" width="19.8984375" style="135" customWidth="1"/>
    <col min="12028" max="12028" width="10.09765625" style="135" customWidth="1"/>
    <col min="12029" max="12029" width="13" style="135" customWidth="1"/>
    <col min="12030" max="12030" width="2.296875" style="135" customWidth="1"/>
    <col min="12031" max="12031" width="11.09765625" style="135" customWidth="1"/>
    <col min="12032" max="12032" width="12.3984375" style="135" customWidth="1"/>
    <col min="12033" max="12033" width="8" style="135" customWidth="1"/>
    <col min="12034" max="12034" width="3.09765625" style="135" customWidth="1"/>
    <col min="12035" max="12038" width="14.69921875" style="135" customWidth="1"/>
    <col min="12039" max="12039" width="2.296875" style="135" customWidth="1"/>
    <col min="12040" max="12042" width="10.09765625" style="135" customWidth="1"/>
    <col min="12043" max="12043" width="2.3984375" style="135" customWidth="1"/>
    <col min="12044" max="12044" width="12" style="135" customWidth="1"/>
    <col min="12045" max="12045" width="8" style="135" customWidth="1"/>
    <col min="12046" max="12046" width="8.09765625" style="135" customWidth="1"/>
    <col min="12047" max="12047" width="5.8984375" style="135" customWidth="1"/>
    <col min="12048" max="12048" width="9.296875" style="135" bestFit="1" customWidth="1"/>
    <col min="12049" max="12049" width="6.8984375" style="135" customWidth="1"/>
    <col min="12050" max="12050" width="11.69921875" style="135" bestFit="1" customWidth="1"/>
    <col min="12051" max="12051" width="6.09765625" style="135" customWidth="1"/>
    <col min="12052" max="12280" width="8.8984375" style="135"/>
    <col min="12281" max="12281" width="3.8984375" style="135" customWidth="1"/>
    <col min="12282" max="12282" width="20.69921875" style="135" customWidth="1"/>
    <col min="12283" max="12283" width="19.8984375" style="135" customWidth="1"/>
    <col min="12284" max="12284" width="10.09765625" style="135" customWidth="1"/>
    <col min="12285" max="12285" width="13" style="135" customWidth="1"/>
    <col min="12286" max="12286" width="2.296875" style="135" customWidth="1"/>
    <col min="12287" max="12287" width="11.09765625" style="135" customWidth="1"/>
    <col min="12288" max="12288" width="12.3984375" style="135" customWidth="1"/>
    <col min="12289" max="12289" width="8" style="135" customWidth="1"/>
    <col min="12290" max="12290" width="3.09765625" style="135" customWidth="1"/>
    <col min="12291" max="12294" width="14.69921875" style="135" customWidth="1"/>
    <col min="12295" max="12295" width="2.296875" style="135" customWidth="1"/>
    <col min="12296" max="12298" width="10.09765625" style="135" customWidth="1"/>
    <col min="12299" max="12299" width="2.3984375" style="135" customWidth="1"/>
    <col min="12300" max="12300" width="12" style="135" customWidth="1"/>
    <col min="12301" max="12301" width="8" style="135" customWidth="1"/>
    <col min="12302" max="12302" width="8.09765625" style="135" customWidth="1"/>
    <col min="12303" max="12303" width="5.8984375" style="135" customWidth="1"/>
    <col min="12304" max="12304" width="9.296875" style="135" bestFit="1" customWidth="1"/>
    <col min="12305" max="12305" width="6.8984375" style="135" customWidth="1"/>
    <col min="12306" max="12306" width="11.69921875" style="135" bestFit="1" customWidth="1"/>
    <col min="12307" max="12307" width="6.09765625" style="135" customWidth="1"/>
    <col min="12308" max="12536" width="8.8984375" style="135"/>
    <col min="12537" max="12537" width="3.8984375" style="135" customWidth="1"/>
    <col min="12538" max="12538" width="20.69921875" style="135" customWidth="1"/>
    <col min="12539" max="12539" width="19.8984375" style="135" customWidth="1"/>
    <col min="12540" max="12540" width="10.09765625" style="135" customWidth="1"/>
    <col min="12541" max="12541" width="13" style="135" customWidth="1"/>
    <col min="12542" max="12542" width="2.296875" style="135" customWidth="1"/>
    <col min="12543" max="12543" width="11.09765625" style="135" customWidth="1"/>
    <col min="12544" max="12544" width="12.3984375" style="135" customWidth="1"/>
    <col min="12545" max="12545" width="8" style="135" customWidth="1"/>
    <col min="12546" max="12546" width="3.09765625" style="135" customWidth="1"/>
    <col min="12547" max="12550" width="14.69921875" style="135" customWidth="1"/>
    <col min="12551" max="12551" width="2.296875" style="135" customWidth="1"/>
    <col min="12552" max="12554" width="10.09765625" style="135" customWidth="1"/>
    <col min="12555" max="12555" width="2.3984375" style="135" customWidth="1"/>
    <col min="12556" max="12556" width="12" style="135" customWidth="1"/>
    <col min="12557" max="12557" width="8" style="135" customWidth="1"/>
    <col min="12558" max="12558" width="8.09765625" style="135" customWidth="1"/>
    <col min="12559" max="12559" width="5.8984375" style="135" customWidth="1"/>
    <col min="12560" max="12560" width="9.296875" style="135" bestFit="1" customWidth="1"/>
    <col min="12561" max="12561" width="6.8984375" style="135" customWidth="1"/>
    <col min="12562" max="12562" width="11.69921875" style="135" bestFit="1" customWidth="1"/>
    <col min="12563" max="12563" width="6.09765625" style="135" customWidth="1"/>
    <col min="12564" max="12792" width="8.8984375" style="135"/>
    <col min="12793" max="12793" width="3.8984375" style="135" customWidth="1"/>
    <col min="12794" max="12794" width="20.69921875" style="135" customWidth="1"/>
    <col min="12795" max="12795" width="19.8984375" style="135" customWidth="1"/>
    <col min="12796" max="12796" width="10.09765625" style="135" customWidth="1"/>
    <col min="12797" max="12797" width="13" style="135" customWidth="1"/>
    <col min="12798" max="12798" width="2.296875" style="135" customWidth="1"/>
    <col min="12799" max="12799" width="11.09765625" style="135" customWidth="1"/>
    <col min="12800" max="12800" width="12.3984375" style="135" customWidth="1"/>
    <col min="12801" max="12801" width="8" style="135" customWidth="1"/>
    <col min="12802" max="12802" width="3.09765625" style="135" customWidth="1"/>
    <col min="12803" max="12806" width="14.69921875" style="135" customWidth="1"/>
    <col min="12807" max="12807" width="2.296875" style="135" customWidth="1"/>
    <col min="12808" max="12810" width="10.09765625" style="135" customWidth="1"/>
    <col min="12811" max="12811" width="2.3984375" style="135" customWidth="1"/>
    <col min="12812" max="12812" width="12" style="135" customWidth="1"/>
    <col min="12813" max="12813" width="8" style="135" customWidth="1"/>
    <col min="12814" max="12814" width="8.09765625" style="135" customWidth="1"/>
    <col min="12815" max="12815" width="5.8984375" style="135" customWidth="1"/>
    <col min="12816" max="12816" width="9.296875" style="135" bestFit="1" customWidth="1"/>
    <col min="12817" max="12817" width="6.8984375" style="135" customWidth="1"/>
    <col min="12818" max="12818" width="11.69921875" style="135" bestFit="1" customWidth="1"/>
    <col min="12819" max="12819" width="6.09765625" style="135" customWidth="1"/>
    <col min="12820" max="13048" width="8.8984375" style="135"/>
    <col min="13049" max="13049" width="3.8984375" style="135" customWidth="1"/>
    <col min="13050" max="13050" width="20.69921875" style="135" customWidth="1"/>
    <col min="13051" max="13051" width="19.8984375" style="135" customWidth="1"/>
    <col min="13052" max="13052" width="10.09765625" style="135" customWidth="1"/>
    <col min="13053" max="13053" width="13" style="135" customWidth="1"/>
    <col min="13054" max="13054" width="2.296875" style="135" customWidth="1"/>
    <col min="13055" max="13055" width="11.09765625" style="135" customWidth="1"/>
    <col min="13056" max="13056" width="12.3984375" style="135" customWidth="1"/>
    <col min="13057" max="13057" width="8" style="135" customWidth="1"/>
    <col min="13058" max="13058" width="3.09765625" style="135" customWidth="1"/>
    <col min="13059" max="13062" width="14.69921875" style="135" customWidth="1"/>
    <col min="13063" max="13063" width="2.296875" style="135" customWidth="1"/>
    <col min="13064" max="13066" width="10.09765625" style="135" customWidth="1"/>
    <col min="13067" max="13067" width="2.3984375" style="135" customWidth="1"/>
    <col min="13068" max="13068" width="12" style="135" customWidth="1"/>
    <col min="13069" max="13069" width="8" style="135" customWidth="1"/>
    <col min="13070" max="13070" width="8.09765625" style="135" customWidth="1"/>
    <col min="13071" max="13071" width="5.8984375" style="135" customWidth="1"/>
    <col min="13072" max="13072" width="9.296875" style="135" bestFit="1" customWidth="1"/>
    <col min="13073" max="13073" width="6.8984375" style="135" customWidth="1"/>
    <col min="13074" max="13074" width="11.69921875" style="135" bestFit="1" customWidth="1"/>
    <col min="13075" max="13075" width="6.09765625" style="135" customWidth="1"/>
    <col min="13076" max="13304" width="8.8984375" style="135"/>
    <col min="13305" max="13305" width="3.8984375" style="135" customWidth="1"/>
    <col min="13306" max="13306" width="20.69921875" style="135" customWidth="1"/>
    <col min="13307" max="13307" width="19.8984375" style="135" customWidth="1"/>
    <col min="13308" max="13308" width="10.09765625" style="135" customWidth="1"/>
    <col min="13309" max="13309" width="13" style="135" customWidth="1"/>
    <col min="13310" max="13310" width="2.296875" style="135" customWidth="1"/>
    <col min="13311" max="13311" width="11.09765625" style="135" customWidth="1"/>
    <col min="13312" max="13312" width="12.3984375" style="135" customWidth="1"/>
    <col min="13313" max="13313" width="8" style="135" customWidth="1"/>
    <col min="13314" max="13314" width="3.09765625" style="135" customWidth="1"/>
    <col min="13315" max="13318" width="14.69921875" style="135" customWidth="1"/>
    <col min="13319" max="13319" width="2.296875" style="135" customWidth="1"/>
    <col min="13320" max="13322" width="10.09765625" style="135" customWidth="1"/>
    <col min="13323" max="13323" width="2.3984375" style="135" customWidth="1"/>
    <col min="13324" max="13324" width="12" style="135" customWidth="1"/>
    <col min="13325" max="13325" width="8" style="135" customWidth="1"/>
    <col min="13326" max="13326" width="8.09765625" style="135" customWidth="1"/>
    <col min="13327" max="13327" width="5.8984375" style="135" customWidth="1"/>
    <col min="13328" max="13328" width="9.296875" style="135" bestFit="1" customWidth="1"/>
    <col min="13329" max="13329" width="6.8984375" style="135" customWidth="1"/>
    <col min="13330" max="13330" width="11.69921875" style="135" bestFit="1" customWidth="1"/>
    <col min="13331" max="13331" width="6.09765625" style="135" customWidth="1"/>
    <col min="13332" max="13560" width="8.8984375" style="135"/>
    <col min="13561" max="13561" width="3.8984375" style="135" customWidth="1"/>
    <col min="13562" max="13562" width="20.69921875" style="135" customWidth="1"/>
    <col min="13563" max="13563" width="19.8984375" style="135" customWidth="1"/>
    <col min="13564" max="13564" width="10.09765625" style="135" customWidth="1"/>
    <col min="13565" max="13565" width="13" style="135" customWidth="1"/>
    <col min="13566" max="13566" width="2.296875" style="135" customWidth="1"/>
    <col min="13567" max="13567" width="11.09765625" style="135" customWidth="1"/>
    <col min="13568" max="13568" width="12.3984375" style="135" customWidth="1"/>
    <col min="13569" max="13569" width="8" style="135" customWidth="1"/>
    <col min="13570" max="13570" width="3.09765625" style="135" customWidth="1"/>
    <col min="13571" max="13574" width="14.69921875" style="135" customWidth="1"/>
    <col min="13575" max="13575" width="2.296875" style="135" customWidth="1"/>
    <col min="13576" max="13578" width="10.09765625" style="135" customWidth="1"/>
    <col min="13579" max="13579" width="2.3984375" style="135" customWidth="1"/>
    <col min="13580" max="13580" width="12" style="135" customWidth="1"/>
    <col min="13581" max="13581" width="8" style="135" customWidth="1"/>
    <col min="13582" max="13582" width="8.09765625" style="135" customWidth="1"/>
    <col min="13583" max="13583" width="5.8984375" style="135" customWidth="1"/>
    <col min="13584" max="13584" width="9.296875" style="135" bestFit="1" customWidth="1"/>
    <col min="13585" max="13585" width="6.8984375" style="135" customWidth="1"/>
    <col min="13586" max="13586" width="11.69921875" style="135" bestFit="1" customWidth="1"/>
    <col min="13587" max="13587" width="6.09765625" style="135" customWidth="1"/>
    <col min="13588" max="13816" width="8.8984375" style="135"/>
    <col min="13817" max="13817" width="3.8984375" style="135" customWidth="1"/>
    <col min="13818" max="13818" width="20.69921875" style="135" customWidth="1"/>
    <col min="13819" max="13819" width="19.8984375" style="135" customWidth="1"/>
    <col min="13820" max="13820" width="10.09765625" style="135" customWidth="1"/>
    <col min="13821" max="13821" width="13" style="135" customWidth="1"/>
    <col min="13822" max="13822" width="2.296875" style="135" customWidth="1"/>
    <col min="13823" max="13823" width="11.09765625" style="135" customWidth="1"/>
    <col min="13824" max="13824" width="12.3984375" style="135" customWidth="1"/>
    <col min="13825" max="13825" width="8" style="135" customWidth="1"/>
    <col min="13826" max="13826" width="3.09765625" style="135" customWidth="1"/>
    <col min="13827" max="13830" width="14.69921875" style="135" customWidth="1"/>
    <col min="13831" max="13831" width="2.296875" style="135" customWidth="1"/>
    <col min="13832" max="13834" width="10.09765625" style="135" customWidth="1"/>
    <col min="13835" max="13835" width="2.3984375" style="135" customWidth="1"/>
    <col min="13836" max="13836" width="12" style="135" customWidth="1"/>
    <col min="13837" max="13837" width="8" style="135" customWidth="1"/>
    <col min="13838" max="13838" width="8.09765625" style="135" customWidth="1"/>
    <col min="13839" max="13839" width="5.8984375" style="135" customWidth="1"/>
    <col min="13840" max="13840" width="9.296875" style="135" bestFit="1" customWidth="1"/>
    <col min="13841" max="13841" width="6.8984375" style="135" customWidth="1"/>
    <col min="13842" max="13842" width="11.69921875" style="135" bestFit="1" customWidth="1"/>
    <col min="13843" max="13843" width="6.09765625" style="135" customWidth="1"/>
    <col min="13844" max="14072" width="8.8984375" style="135"/>
    <col min="14073" max="14073" width="3.8984375" style="135" customWidth="1"/>
    <col min="14074" max="14074" width="20.69921875" style="135" customWidth="1"/>
    <col min="14075" max="14075" width="19.8984375" style="135" customWidth="1"/>
    <col min="14076" max="14076" width="10.09765625" style="135" customWidth="1"/>
    <col min="14077" max="14077" width="13" style="135" customWidth="1"/>
    <col min="14078" max="14078" width="2.296875" style="135" customWidth="1"/>
    <col min="14079" max="14079" width="11.09765625" style="135" customWidth="1"/>
    <col min="14080" max="14080" width="12.3984375" style="135" customWidth="1"/>
    <col min="14081" max="14081" width="8" style="135" customWidth="1"/>
    <col min="14082" max="14082" width="3.09765625" style="135" customWidth="1"/>
    <col min="14083" max="14086" width="14.69921875" style="135" customWidth="1"/>
    <col min="14087" max="14087" width="2.296875" style="135" customWidth="1"/>
    <col min="14088" max="14090" width="10.09765625" style="135" customWidth="1"/>
    <col min="14091" max="14091" width="2.3984375" style="135" customWidth="1"/>
    <col min="14092" max="14092" width="12" style="135" customWidth="1"/>
    <col min="14093" max="14093" width="8" style="135" customWidth="1"/>
    <col min="14094" max="14094" width="8.09765625" style="135" customWidth="1"/>
    <col min="14095" max="14095" width="5.8984375" style="135" customWidth="1"/>
    <col min="14096" max="14096" width="9.296875" style="135" bestFit="1" customWidth="1"/>
    <col min="14097" max="14097" width="6.8984375" style="135" customWidth="1"/>
    <col min="14098" max="14098" width="11.69921875" style="135" bestFit="1" customWidth="1"/>
    <col min="14099" max="14099" width="6.09765625" style="135" customWidth="1"/>
    <col min="14100" max="14328" width="8.8984375" style="135"/>
    <col min="14329" max="14329" width="3.8984375" style="135" customWidth="1"/>
    <col min="14330" max="14330" width="20.69921875" style="135" customWidth="1"/>
    <col min="14331" max="14331" width="19.8984375" style="135" customWidth="1"/>
    <col min="14332" max="14332" width="10.09765625" style="135" customWidth="1"/>
    <col min="14333" max="14333" width="13" style="135" customWidth="1"/>
    <col min="14334" max="14334" width="2.296875" style="135" customWidth="1"/>
    <col min="14335" max="14335" width="11.09765625" style="135" customWidth="1"/>
    <col min="14336" max="14336" width="12.3984375" style="135" customWidth="1"/>
    <col min="14337" max="14337" width="8" style="135" customWidth="1"/>
    <col min="14338" max="14338" width="3.09765625" style="135" customWidth="1"/>
    <col min="14339" max="14342" width="14.69921875" style="135" customWidth="1"/>
    <col min="14343" max="14343" width="2.296875" style="135" customWidth="1"/>
    <col min="14344" max="14346" width="10.09765625" style="135" customWidth="1"/>
    <col min="14347" max="14347" width="2.3984375" style="135" customWidth="1"/>
    <col min="14348" max="14348" width="12" style="135" customWidth="1"/>
    <col min="14349" max="14349" width="8" style="135" customWidth="1"/>
    <col min="14350" max="14350" width="8.09765625" style="135" customWidth="1"/>
    <col min="14351" max="14351" width="5.8984375" style="135" customWidth="1"/>
    <col min="14352" max="14352" width="9.296875" style="135" bestFit="1" customWidth="1"/>
    <col min="14353" max="14353" width="6.8984375" style="135" customWidth="1"/>
    <col min="14354" max="14354" width="11.69921875" style="135" bestFit="1" customWidth="1"/>
    <col min="14355" max="14355" width="6.09765625" style="135" customWidth="1"/>
    <col min="14356" max="14584" width="8.8984375" style="135"/>
    <col min="14585" max="14585" width="3.8984375" style="135" customWidth="1"/>
    <col min="14586" max="14586" width="20.69921875" style="135" customWidth="1"/>
    <col min="14587" max="14587" width="19.8984375" style="135" customWidth="1"/>
    <col min="14588" max="14588" width="10.09765625" style="135" customWidth="1"/>
    <col min="14589" max="14589" width="13" style="135" customWidth="1"/>
    <col min="14590" max="14590" width="2.296875" style="135" customWidth="1"/>
    <col min="14591" max="14591" width="11.09765625" style="135" customWidth="1"/>
    <col min="14592" max="14592" width="12.3984375" style="135" customWidth="1"/>
    <col min="14593" max="14593" width="8" style="135" customWidth="1"/>
    <col min="14594" max="14594" width="3.09765625" style="135" customWidth="1"/>
    <col min="14595" max="14598" width="14.69921875" style="135" customWidth="1"/>
    <col min="14599" max="14599" width="2.296875" style="135" customWidth="1"/>
    <col min="14600" max="14602" width="10.09765625" style="135" customWidth="1"/>
    <col min="14603" max="14603" width="2.3984375" style="135" customWidth="1"/>
    <col min="14604" max="14604" width="12" style="135" customWidth="1"/>
    <col min="14605" max="14605" width="8" style="135" customWidth="1"/>
    <col min="14606" max="14606" width="8.09765625" style="135" customWidth="1"/>
    <col min="14607" max="14607" width="5.8984375" style="135" customWidth="1"/>
    <col min="14608" max="14608" width="9.296875" style="135" bestFit="1" customWidth="1"/>
    <col min="14609" max="14609" width="6.8984375" style="135" customWidth="1"/>
    <col min="14610" max="14610" width="11.69921875" style="135" bestFit="1" customWidth="1"/>
    <col min="14611" max="14611" width="6.09765625" style="135" customWidth="1"/>
    <col min="14612" max="14840" width="8.8984375" style="135"/>
    <col min="14841" max="14841" width="3.8984375" style="135" customWidth="1"/>
    <col min="14842" max="14842" width="20.69921875" style="135" customWidth="1"/>
    <col min="14843" max="14843" width="19.8984375" style="135" customWidth="1"/>
    <col min="14844" max="14844" width="10.09765625" style="135" customWidth="1"/>
    <col min="14845" max="14845" width="13" style="135" customWidth="1"/>
    <col min="14846" max="14846" width="2.296875" style="135" customWidth="1"/>
    <col min="14847" max="14847" width="11.09765625" style="135" customWidth="1"/>
    <col min="14848" max="14848" width="12.3984375" style="135" customWidth="1"/>
    <col min="14849" max="14849" width="8" style="135" customWidth="1"/>
    <col min="14850" max="14850" width="3.09765625" style="135" customWidth="1"/>
    <col min="14851" max="14854" width="14.69921875" style="135" customWidth="1"/>
    <col min="14855" max="14855" width="2.296875" style="135" customWidth="1"/>
    <col min="14856" max="14858" width="10.09765625" style="135" customWidth="1"/>
    <col min="14859" max="14859" width="2.3984375" style="135" customWidth="1"/>
    <col min="14860" max="14860" width="12" style="135" customWidth="1"/>
    <col min="14861" max="14861" width="8" style="135" customWidth="1"/>
    <col min="14862" max="14862" width="8.09765625" style="135" customWidth="1"/>
    <col min="14863" max="14863" width="5.8984375" style="135" customWidth="1"/>
    <col min="14864" max="14864" width="9.296875" style="135" bestFit="1" customWidth="1"/>
    <col min="14865" max="14865" width="6.8984375" style="135" customWidth="1"/>
    <col min="14866" max="14866" width="11.69921875" style="135" bestFit="1" customWidth="1"/>
    <col min="14867" max="14867" width="6.09765625" style="135" customWidth="1"/>
    <col min="14868" max="15096" width="8.8984375" style="135"/>
    <col min="15097" max="15097" width="3.8984375" style="135" customWidth="1"/>
    <col min="15098" max="15098" width="20.69921875" style="135" customWidth="1"/>
    <col min="15099" max="15099" width="19.8984375" style="135" customWidth="1"/>
    <col min="15100" max="15100" width="10.09765625" style="135" customWidth="1"/>
    <col min="15101" max="15101" width="13" style="135" customWidth="1"/>
    <col min="15102" max="15102" width="2.296875" style="135" customWidth="1"/>
    <col min="15103" max="15103" width="11.09765625" style="135" customWidth="1"/>
    <col min="15104" max="15104" width="12.3984375" style="135" customWidth="1"/>
    <col min="15105" max="15105" width="8" style="135" customWidth="1"/>
    <col min="15106" max="15106" width="3.09765625" style="135" customWidth="1"/>
    <col min="15107" max="15110" width="14.69921875" style="135" customWidth="1"/>
    <col min="15111" max="15111" width="2.296875" style="135" customWidth="1"/>
    <col min="15112" max="15114" width="10.09765625" style="135" customWidth="1"/>
    <col min="15115" max="15115" width="2.3984375" style="135" customWidth="1"/>
    <col min="15116" max="15116" width="12" style="135" customWidth="1"/>
    <col min="15117" max="15117" width="8" style="135" customWidth="1"/>
    <col min="15118" max="15118" width="8.09765625" style="135" customWidth="1"/>
    <col min="15119" max="15119" width="5.8984375" style="135" customWidth="1"/>
    <col min="15120" max="15120" width="9.296875" style="135" bestFit="1" customWidth="1"/>
    <col min="15121" max="15121" width="6.8984375" style="135" customWidth="1"/>
    <col min="15122" max="15122" width="11.69921875" style="135" bestFit="1" customWidth="1"/>
    <col min="15123" max="15123" width="6.09765625" style="135" customWidth="1"/>
    <col min="15124" max="15352" width="8.8984375" style="135"/>
    <col min="15353" max="15353" width="3.8984375" style="135" customWidth="1"/>
    <col min="15354" max="15354" width="20.69921875" style="135" customWidth="1"/>
    <col min="15355" max="15355" width="19.8984375" style="135" customWidth="1"/>
    <col min="15356" max="15356" width="10.09765625" style="135" customWidth="1"/>
    <col min="15357" max="15357" width="13" style="135" customWidth="1"/>
    <col min="15358" max="15358" width="2.296875" style="135" customWidth="1"/>
    <col min="15359" max="15359" width="11.09765625" style="135" customWidth="1"/>
    <col min="15360" max="15360" width="12.3984375" style="135" customWidth="1"/>
    <col min="15361" max="15361" width="8" style="135" customWidth="1"/>
    <col min="15362" max="15362" width="3.09765625" style="135" customWidth="1"/>
    <col min="15363" max="15366" width="14.69921875" style="135" customWidth="1"/>
    <col min="15367" max="15367" width="2.296875" style="135" customWidth="1"/>
    <col min="15368" max="15370" width="10.09765625" style="135" customWidth="1"/>
    <col min="15371" max="15371" width="2.3984375" style="135" customWidth="1"/>
    <col min="15372" max="15372" width="12" style="135" customWidth="1"/>
    <col min="15373" max="15373" width="8" style="135" customWidth="1"/>
    <col min="15374" max="15374" width="8.09765625" style="135" customWidth="1"/>
    <col min="15375" max="15375" width="5.8984375" style="135" customWidth="1"/>
    <col min="15376" max="15376" width="9.296875" style="135" bestFit="1" customWidth="1"/>
    <col min="15377" max="15377" width="6.8984375" style="135" customWidth="1"/>
    <col min="15378" max="15378" width="11.69921875" style="135" bestFit="1" customWidth="1"/>
    <col min="15379" max="15379" width="6.09765625" style="135" customWidth="1"/>
    <col min="15380" max="15608" width="8.8984375" style="135"/>
    <col min="15609" max="15609" width="3.8984375" style="135" customWidth="1"/>
    <col min="15610" max="15610" width="20.69921875" style="135" customWidth="1"/>
    <col min="15611" max="15611" width="19.8984375" style="135" customWidth="1"/>
    <col min="15612" max="15612" width="10.09765625" style="135" customWidth="1"/>
    <col min="15613" max="15613" width="13" style="135" customWidth="1"/>
    <col min="15614" max="15614" width="2.296875" style="135" customWidth="1"/>
    <col min="15615" max="15615" width="11.09765625" style="135" customWidth="1"/>
    <col min="15616" max="15616" width="12.3984375" style="135" customWidth="1"/>
    <col min="15617" max="15617" width="8" style="135" customWidth="1"/>
    <col min="15618" max="15618" width="3.09765625" style="135" customWidth="1"/>
    <col min="15619" max="15622" width="14.69921875" style="135" customWidth="1"/>
    <col min="15623" max="15623" width="2.296875" style="135" customWidth="1"/>
    <col min="15624" max="15626" width="10.09765625" style="135" customWidth="1"/>
    <col min="15627" max="15627" width="2.3984375" style="135" customWidth="1"/>
    <col min="15628" max="15628" width="12" style="135" customWidth="1"/>
    <col min="15629" max="15629" width="8" style="135" customWidth="1"/>
    <col min="15630" max="15630" width="8.09765625" style="135" customWidth="1"/>
    <col min="15631" max="15631" width="5.8984375" style="135" customWidth="1"/>
    <col min="15632" max="15632" width="9.296875" style="135" bestFit="1" customWidth="1"/>
    <col min="15633" max="15633" width="6.8984375" style="135" customWidth="1"/>
    <col min="15634" max="15634" width="11.69921875" style="135" bestFit="1" customWidth="1"/>
    <col min="15635" max="15635" width="6.09765625" style="135" customWidth="1"/>
    <col min="15636" max="15864" width="8.8984375" style="135"/>
    <col min="15865" max="15865" width="3.8984375" style="135" customWidth="1"/>
    <col min="15866" max="15866" width="20.69921875" style="135" customWidth="1"/>
    <col min="15867" max="15867" width="19.8984375" style="135" customWidth="1"/>
    <col min="15868" max="15868" width="10.09765625" style="135" customWidth="1"/>
    <col min="15869" max="15869" width="13" style="135" customWidth="1"/>
    <col min="15870" max="15870" width="2.296875" style="135" customWidth="1"/>
    <col min="15871" max="15871" width="11.09765625" style="135" customWidth="1"/>
    <col min="15872" max="15872" width="12.3984375" style="135" customWidth="1"/>
    <col min="15873" max="15873" width="8" style="135" customWidth="1"/>
    <col min="15874" max="15874" width="3.09765625" style="135" customWidth="1"/>
    <col min="15875" max="15878" width="14.69921875" style="135" customWidth="1"/>
    <col min="15879" max="15879" width="2.296875" style="135" customWidth="1"/>
    <col min="15880" max="15882" width="10.09765625" style="135" customWidth="1"/>
    <col min="15883" max="15883" width="2.3984375" style="135" customWidth="1"/>
    <col min="15884" max="15884" width="12" style="135" customWidth="1"/>
    <col min="15885" max="15885" width="8" style="135" customWidth="1"/>
    <col min="15886" max="15886" width="8.09765625" style="135" customWidth="1"/>
    <col min="15887" max="15887" width="5.8984375" style="135" customWidth="1"/>
    <col min="15888" max="15888" width="9.296875" style="135" bestFit="1" customWidth="1"/>
    <col min="15889" max="15889" width="6.8984375" style="135" customWidth="1"/>
    <col min="15890" max="15890" width="11.69921875" style="135" bestFit="1" customWidth="1"/>
    <col min="15891" max="15891" width="6.09765625" style="135" customWidth="1"/>
    <col min="15892" max="16120" width="8.8984375" style="135"/>
    <col min="16121" max="16121" width="3.8984375" style="135" customWidth="1"/>
    <col min="16122" max="16122" width="20.69921875" style="135" customWidth="1"/>
    <col min="16123" max="16123" width="19.8984375" style="135" customWidth="1"/>
    <col min="16124" max="16124" width="10.09765625" style="135" customWidth="1"/>
    <col min="16125" max="16125" width="13" style="135" customWidth="1"/>
    <col min="16126" max="16126" width="2.296875" style="135" customWidth="1"/>
    <col min="16127" max="16127" width="11.09765625" style="135" customWidth="1"/>
    <col min="16128" max="16128" width="12.3984375" style="135" customWidth="1"/>
    <col min="16129" max="16129" width="8" style="135" customWidth="1"/>
    <col min="16130" max="16130" width="3.09765625" style="135" customWidth="1"/>
    <col min="16131" max="16134" width="14.69921875" style="135" customWidth="1"/>
    <col min="16135" max="16135" width="2.296875" style="135" customWidth="1"/>
    <col min="16136" max="16138" width="10.09765625" style="135" customWidth="1"/>
    <col min="16139" max="16139" width="2.3984375" style="135" customWidth="1"/>
    <col min="16140" max="16140" width="12" style="135" customWidth="1"/>
    <col min="16141" max="16141" width="8" style="135" customWidth="1"/>
    <col min="16142" max="16142" width="8.09765625" style="135" customWidth="1"/>
    <col min="16143" max="16143" width="5.8984375" style="135" customWidth="1"/>
    <col min="16144" max="16144" width="9.296875" style="135" bestFit="1" customWidth="1"/>
    <col min="16145" max="16145" width="6.8984375" style="135" customWidth="1"/>
    <col min="16146" max="16146" width="11.69921875" style="135" bestFit="1" customWidth="1"/>
    <col min="16147" max="16147" width="6.09765625" style="135" customWidth="1"/>
    <col min="16148" max="16376" width="8.8984375" style="135"/>
    <col min="16377" max="16384" width="8.8984375" style="135" customWidth="1"/>
  </cols>
  <sheetData>
    <row r="1" spans="1:13" ht="16.5" customHeight="1">
      <c r="A1" s="316" t="s">
        <v>268</v>
      </c>
      <c r="B1" s="316"/>
      <c r="C1" s="316"/>
      <c r="F1" s="135"/>
    </row>
    <row r="2" spans="1:13" ht="21.05" customHeight="1">
      <c r="A2" s="316"/>
      <c r="B2" s="316"/>
      <c r="C2" s="316"/>
    </row>
    <row r="3" spans="1:13" ht="14.4" customHeight="1">
      <c r="A3" s="126" t="s">
        <v>263</v>
      </c>
      <c r="B3" s="180"/>
      <c r="C3" s="180"/>
    </row>
    <row r="4" spans="1:13" ht="14.4" customHeight="1">
      <c r="A4" s="126" t="s">
        <v>274</v>
      </c>
      <c r="B4" s="180"/>
      <c r="C4" s="180"/>
    </row>
    <row r="5" spans="1:13" ht="24.4" customHeight="1">
      <c r="A5" s="317" t="s">
        <v>275</v>
      </c>
      <c r="B5" s="317"/>
      <c r="C5" s="317"/>
    </row>
    <row r="6" spans="1:13" ht="33.799999999999997" customHeight="1">
      <c r="B6" s="135"/>
      <c r="C6" s="135"/>
      <c r="F6" s="137" t="s">
        <v>372</v>
      </c>
      <c r="G6" s="137" t="s">
        <v>273</v>
      </c>
      <c r="H6" s="137" t="s">
        <v>272</v>
      </c>
      <c r="I6" s="138"/>
    </row>
    <row r="7" spans="1:13" s="140" customFormat="1" ht="74.25" customHeight="1">
      <c r="B7" s="141"/>
      <c r="C7" s="142" t="s">
        <v>5</v>
      </c>
      <c r="D7" s="144" t="s">
        <v>31</v>
      </c>
      <c r="E7" s="143"/>
      <c r="F7" s="145" t="s">
        <v>269</v>
      </c>
      <c r="G7" s="145" t="s">
        <v>270</v>
      </c>
      <c r="H7" s="145" t="s">
        <v>271</v>
      </c>
      <c r="I7" s="146"/>
      <c r="J7" s="147" t="s">
        <v>37</v>
      </c>
      <c r="L7" s="148" t="s">
        <v>38</v>
      </c>
      <c r="M7" s="148"/>
    </row>
    <row r="8" spans="1:13" ht="16.5" customHeight="1">
      <c r="B8" s="149" t="s">
        <v>27</v>
      </c>
      <c r="F8" s="151" t="s">
        <v>63</v>
      </c>
      <c r="G8" s="151"/>
      <c r="H8" s="151"/>
      <c r="I8" s="152"/>
      <c r="J8" s="153" t="s">
        <v>63</v>
      </c>
      <c r="K8" s="154"/>
      <c r="L8" s="153" t="s">
        <v>63</v>
      </c>
    </row>
    <row r="9" spans="1:13" ht="16.5" customHeight="1">
      <c r="B9" s="155"/>
      <c r="C9" s="156" t="s">
        <v>69</v>
      </c>
      <c r="D9" s="157">
        <v>0.14000000000000001</v>
      </c>
      <c r="F9" s="232"/>
      <c r="G9" s="232"/>
      <c r="H9" s="232">
        <v>10</v>
      </c>
      <c r="I9" s="152"/>
      <c r="J9" s="158"/>
      <c r="K9" s="154"/>
    </row>
    <row r="10" spans="1:13" ht="16.5" customHeight="1">
      <c r="B10" s="155"/>
      <c r="C10" s="156" t="s">
        <v>70</v>
      </c>
      <c r="D10" s="157">
        <v>0.126</v>
      </c>
      <c r="F10" s="232"/>
      <c r="G10" s="232"/>
      <c r="H10" s="232">
        <v>10</v>
      </c>
      <c r="I10" s="152"/>
      <c r="J10" s="158"/>
      <c r="K10" s="154"/>
    </row>
    <row r="11" spans="1:13" ht="27.7" customHeight="1">
      <c r="B11" s="159"/>
      <c r="C11" s="156" t="s">
        <v>71</v>
      </c>
      <c r="D11" s="157">
        <v>0.111</v>
      </c>
      <c r="F11" s="232"/>
      <c r="G11" s="232"/>
      <c r="H11" s="232">
        <v>10</v>
      </c>
      <c r="I11" s="152"/>
      <c r="J11" s="158"/>
      <c r="K11" s="154"/>
    </row>
    <row r="12" spans="1:13" ht="27.7" customHeight="1">
      <c r="B12" s="159"/>
      <c r="C12" s="156" t="s">
        <v>72</v>
      </c>
      <c r="D12" s="157">
        <v>9.7000000000000003E-2</v>
      </c>
      <c r="F12" s="232"/>
      <c r="G12" s="232"/>
      <c r="H12" s="232">
        <v>10</v>
      </c>
      <c r="I12" s="152"/>
      <c r="J12" s="158"/>
      <c r="K12" s="154"/>
    </row>
    <row r="13" spans="1:13" ht="16.5" customHeight="1">
      <c r="B13" s="160" t="s">
        <v>36</v>
      </c>
      <c r="C13" s="161"/>
      <c r="D13" s="162">
        <f>AVERAGE(D9:D12)</f>
        <v>0.11849999999999999</v>
      </c>
      <c r="F13" s="243"/>
      <c r="G13" s="243"/>
      <c r="H13" s="243">
        <v>175</v>
      </c>
      <c r="I13" s="163"/>
      <c r="J13" s="177"/>
      <c r="K13" s="164"/>
    </row>
    <row r="14" spans="1:13" ht="16.5" customHeight="1">
      <c r="B14" s="155"/>
      <c r="C14" s="156"/>
      <c r="D14" s="157"/>
      <c r="F14" s="151"/>
      <c r="G14" s="151"/>
      <c r="H14" s="151"/>
      <c r="I14" s="152"/>
      <c r="J14" s="158"/>
      <c r="K14" s="154"/>
    </row>
    <row r="15" spans="1:13" ht="16.5" customHeight="1">
      <c r="C15" s="166"/>
      <c r="F15" s="151"/>
      <c r="G15" s="151"/>
      <c r="H15" s="151"/>
      <c r="I15" s="152"/>
      <c r="J15" s="158"/>
      <c r="K15" s="154"/>
    </row>
    <row r="16" spans="1:13" ht="16.5" customHeight="1">
      <c r="B16" s="155"/>
      <c r="C16" s="156" t="s">
        <v>73</v>
      </c>
      <c r="D16" s="157">
        <v>1.9E-2</v>
      </c>
      <c r="F16" s="233"/>
      <c r="G16" s="234"/>
      <c r="H16" s="234"/>
      <c r="I16" s="167"/>
      <c r="J16" s="158">
        <f>D16*H16</f>
        <v>0</v>
      </c>
    </row>
    <row r="17" spans="2:12" ht="16.5" customHeight="1">
      <c r="B17" s="155"/>
      <c r="C17" s="156" t="s">
        <v>74</v>
      </c>
      <c r="D17" s="157">
        <v>2.1000000000000001E-2</v>
      </c>
      <c r="F17" s="233"/>
      <c r="G17" s="234"/>
      <c r="H17" s="234"/>
      <c r="I17" s="167"/>
      <c r="J17" s="158">
        <f>D17*H17</f>
        <v>0</v>
      </c>
    </row>
    <row r="18" spans="2:12" ht="24.8" customHeight="1">
      <c r="B18" s="159"/>
      <c r="C18" s="156" t="s">
        <v>75</v>
      </c>
      <c r="D18" s="157">
        <v>2.4E-2</v>
      </c>
      <c r="F18" s="233"/>
      <c r="G18" s="234"/>
      <c r="H18" s="234"/>
      <c r="I18" s="167"/>
      <c r="J18" s="158">
        <f>D18*H18</f>
        <v>0</v>
      </c>
    </row>
    <row r="19" spans="2:12" ht="24.8" customHeight="1">
      <c r="B19" s="159"/>
      <c r="C19" s="156" t="s">
        <v>76</v>
      </c>
      <c r="D19" s="157">
        <v>2.5999999999999999E-2</v>
      </c>
      <c r="F19" s="234"/>
      <c r="G19" s="234"/>
      <c r="H19" s="234"/>
      <c r="I19" s="167"/>
      <c r="J19" s="158">
        <f>D19*H19</f>
        <v>0</v>
      </c>
    </row>
    <row r="20" spans="2:12" ht="16.5" customHeight="1">
      <c r="B20" s="160" t="s">
        <v>36</v>
      </c>
      <c r="C20" s="161"/>
      <c r="D20" s="162">
        <f>AVERAGE(D16:D19)</f>
        <v>2.2499999999999999E-2</v>
      </c>
      <c r="F20" s="243"/>
      <c r="G20" s="243"/>
      <c r="H20" s="243">
        <v>175</v>
      </c>
      <c r="I20" s="163"/>
      <c r="J20" s="178">
        <f>SUM(J16:J19)</f>
        <v>0</v>
      </c>
      <c r="K20" s="164"/>
    </row>
    <row r="21" spans="2:12" ht="16.5" customHeight="1">
      <c r="B21" s="135"/>
      <c r="C21" s="156"/>
      <c r="F21" s="135"/>
      <c r="G21" s="135"/>
      <c r="H21" s="135"/>
      <c r="J21" s="168"/>
    </row>
    <row r="22" spans="2:12" ht="16.5" customHeight="1">
      <c r="B22" s="169"/>
      <c r="C22" s="156"/>
      <c r="E22" s="170"/>
      <c r="F22" s="171">
        <f>SUM(F13,F20)</f>
        <v>0</v>
      </c>
      <c r="G22" s="171"/>
      <c r="H22" s="171">
        <f>SUM(H20,H13)</f>
        <v>350</v>
      </c>
      <c r="I22" s="171"/>
      <c r="J22" s="179">
        <f>SUM(J13,J20)</f>
        <v>0</v>
      </c>
      <c r="K22" s="171"/>
      <c r="L22" s="172">
        <f>J22/H22</f>
        <v>0</v>
      </c>
    </row>
    <row r="26" spans="2:12" ht="16.5" customHeight="1">
      <c r="B26" s="173"/>
    </row>
    <row r="27" spans="2:12" ht="17.45" customHeight="1">
      <c r="B27" s="173"/>
    </row>
    <row r="28" spans="2:12" ht="17.45" customHeight="1">
      <c r="B28" s="173"/>
    </row>
    <row r="29" spans="2:12" ht="17.45" customHeight="1">
      <c r="B29" s="173"/>
    </row>
    <row r="30" spans="2:12" ht="14.95" customHeight="1">
      <c r="B30" s="173"/>
    </row>
    <row r="31" spans="2:12" ht="17.45" customHeight="1">
      <c r="B31" s="173"/>
    </row>
    <row r="32" spans="2:12" ht="17.45" customHeight="1">
      <c r="B32" s="173"/>
    </row>
    <row r="33" spans="1:13" ht="16.5" customHeight="1">
      <c r="B33" s="173"/>
    </row>
    <row r="34" spans="1:13" ht="16.5" customHeight="1">
      <c r="B34" s="173"/>
    </row>
    <row r="35" spans="1:13" ht="16.5" customHeight="1">
      <c r="B35" s="173"/>
    </row>
    <row r="36" spans="1:13" ht="16.5" customHeight="1">
      <c r="B36" s="173"/>
    </row>
    <row r="37" spans="1:13" ht="16.5" customHeight="1">
      <c r="B37" s="173"/>
    </row>
    <row r="38" spans="1:13" s="150" customFormat="1" ht="16.5" customHeight="1">
      <c r="A38" s="135"/>
      <c r="B38" s="175"/>
      <c r="D38" s="136"/>
      <c r="E38" s="135"/>
      <c r="F38" s="174"/>
      <c r="G38" s="174"/>
      <c r="H38" s="174"/>
      <c r="I38" s="135"/>
      <c r="J38" s="139"/>
      <c r="K38" s="135"/>
      <c r="L38" s="135"/>
      <c r="M38" s="135"/>
    </row>
    <row r="39" spans="1:13" s="150" customFormat="1" ht="16.5" customHeight="1">
      <c r="A39" s="135"/>
      <c r="B39" s="173"/>
      <c r="D39" s="136"/>
      <c r="E39" s="135"/>
      <c r="F39" s="174"/>
      <c r="G39" s="174"/>
      <c r="H39" s="174"/>
      <c r="I39" s="135"/>
      <c r="J39" s="139"/>
      <c r="K39" s="135"/>
      <c r="L39" s="135"/>
      <c r="M39" s="135"/>
    </row>
    <row r="40" spans="1:13" s="150" customFormat="1" ht="16.5" customHeight="1">
      <c r="A40" s="135"/>
      <c r="B40" s="176"/>
      <c r="D40" s="136"/>
      <c r="E40" s="135"/>
      <c r="F40" s="174"/>
      <c r="G40" s="174"/>
      <c r="H40" s="174"/>
      <c r="I40" s="135"/>
      <c r="J40" s="139"/>
      <c r="K40" s="135"/>
      <c r="L40" s="135"/>
      <c r="M40" s="135"/>
    </row>
    <row r="41" spans="1:13" s="150" customFormat="1" ht="16.5" customHeight="1">
      <c r="A41" s="135"/>
      <c r="B41" s="173"/>
      <c r="D41" s="136"/>
      <c r="E41" s="135"/>
      <c r="F41" s="174"/>
      <c r="G41" s="174"/>
      <c r="H41" s="174"/>
      <c r="I41" s="135"/>
      <c r="J41" s="139"/>
      <c r="K41" s="135"/>
      <c r="L41" s="135"/>
      <c r="M41" s="135"/>
    </row>
    <row r="42" spans="1:13" s="150" customFormat="1" ht="16.5" customHeight="1">
      <c r="A42" s="135"/>
      <c r="B42" s="173"/>
      <c r="D42" s="136"/>
      <c r="E42" s="135"/>
      <c r="F42" s="174"/>
      <c r="G42" s="174"/>
      <c r="H42" s="174"/>
      <c r="I42" s="135"/>
      <c r="J42" s="139"/>
      <c r="K42" s="135"/>
      <c r="L42" s="135"/>
      <c r="M42" s="135"/>
    </row>
  </sheetData>
  <mergeCells count="2">
    <mergeCell ref="A1:C2"/>
    <mergeCell ref="A5:C5"/>
  </mergeCells>
  <pageMargins left="0.75" right="0.75" top="1" bottom="1" header="0.5" footer="0.5"/>
  <pageSetup paperSize="5" scale="74" orientation="landscape" r:id="rId1"/>
  <headerFooter alignWithMargins="0"/>
</worksheet>
</file>

<file path=xl/worksheets/sheet17.xml><?xml version="1.0" encoding="utf-8"?>
<worksheet xmlns="http://schemas.openxmlformats.org/spreadsheetml/2006/main" xmlns:r="http://schemas.openxmlformats.org/officeDocument/2006/relationships">
  <sheetPr>
    <tabColor theme="9" tint="0.39997558519241921"/>
  </sheetPr>
  <dimension ref="A1:H50"/>
  <sheetViews>
    <sheetView zoomScaleNormal="100" workbookViewId="0">
      <pane xSplit="1" topLeftCell="B1" activePane="topRight" state="frozen"/>
      <selection pane="topRight" activeCell="A3" sqref="A3"/>
    </sheetView>
  </sheetViews>
  <sheetFormatPr defaultColWidth="9.09765625" defaultRowHeight="13.3"/>
  <cols>
    <col min="1" max="1" width="40.8984375" style="98" customWidth="1"/>
    <col min="2" max="2" width="15" style="98" customWidth="1"/>
    <col min="3" max="3" width="9.09765625" style="98"/>
    <col min="4" max="4" width="9.09765625" style="111"/>
    <col min="5" max="7" width="9.69921875" style="98" bestFit="1" customWidth="1"/>
    <col min="8" max="16384" width="9.09765625" style="98"/>
  </cols>
  <sheetData>
    <row r="1" spans="1:7">
      <c r="A1" s="319" t="s">
        <v>255</v>
      </c>
      <c r="B1" s="319"/>
      <c r="C1" s="319"/>
      <c r="D1" s="319"/>
      <c r="E1" s="319"/>
      <c r="F1" s="319"/>
      <c r="G1" s="319"/>
    </row>
    <row r="2" spans="1:7">
      <c r="D2" s="318" t="s">
        <v>253</v>
      </c>
      <c r="E2" s="318"/>
      <c r="F2" s="318"/>
      <c r="G2" s="110"/>
    </row>
    <row r="3" spans="1:7">
      <c r="D3" s="318" t="s">
        <v>267</v>
      </c>
      <c r="E3" s="318"/>
      <c r="F3" s="318"/>
      <c r="G3" s="110"/>
    </row>
    <row r="4" spans="1:7">
      <c r="A4" s="113" t="s">
        <v>254</v>
      </c>
      <c r="D4" s="110" t="s">
        <v>92</v>
      </c>
      <c r="E4" s="102" t="s">
        <v>93</v>
      </c>
      <c r="F4" s="102" t="s">
        <v>91</v>
      </c>
    </row>
    <row r="5" spans="1:7">
      <c r="A5" s="102" t="s">
        <v>182</v>
      </c>
      <c r="B5" s="102" t="s">
        <v>235</v>
      </c>
      <c r="C5" s="102" t="s">
        <v>24</v>
      </c>
      <c r="D5" s="318" t="s">
        <v>236</v>
      </c>
      <c r="E5" s="318"/>
      <c r="F5" s="318"/>
      <c r="G5" s="110"/>
    </row>
    <row r="6" spans="1:7">
      <c r="A6" s="98" t="s">
        <v>94</v>
      </c>
      <c r="B6" s="98" t="s">
        <v>237</v>
      </c>
      <c r="C6" s="112">
        <v>1</v>
      </c>
      <c r="F6" s="111"/>
    </row>
    <row r="7" spans="1:7">
      <c r="A7" s="98" t="s">
        <v>98</v>
      </c>
      <c r="B7" s="98" t="s">
        <v>97</v>
      </c>
      <c r="C7" s="112">
        <v>1</v>
      </c>
      <c r="F7" s="111"/>
    </row>
    <row r="8" spans="1:7">
      <c r="A8" s="98" t="s">
        <v>96</v>
      </c>
      <c r="B8" s="98" t="s">
        <v>95</v>
      </c>
      <c r="C8" s="112">
        <v>1</v>
      </c>
      <c r="F8" s="111"/>
    </row>
    <row r="9" spans="1:7">
      <c r="A9" s="98" t="s">
        <v>190</v>
      </c>
      <c r="B9" s="98" t="s">
        <v>99</v>
      </c>
      <c r="C9" s="112">
        <v>1</v>
      </c>
      <c r="F9" s="111"/>
    </row>
    <row r="10" spans="1:7">
      <c r="A10" s="98" t="s">
        <v>192</v>
      </c>
      <c r="B10" s="98" t="s">
        <v>100</v>
      </c>
      <c r="C10" s="112">
        <v>1</v>
      </c>
      <c r="F10" s="111"/>
    </row>
    <row r="11" spans="1:7">
      <c r="A11" s="102" t="s">
        <v>132</v>
      </c>
      <c r="C11" s="112"/>
      <c r="F11" s="111"/>
    </row>
    <row r="12" spans="1:7">
      <c r="A12" s="98" t="s">
        <v>238</v>
      </c>
      <c r="B12" s="98" t="s">
        <v>101</v>
      </c>
      <c r="C12" s="112">
        <v>1</v>
      </c>
      <c r="F12" s="111"/>
    </row>
    <row r="13" spans="1:7">
      <c r="A13" s="102" t="s">
        <v>203</v>
      </c>
      <c r="C13" s="112"/>
      <c r="F13" s="111"/>
    </row>
    <row r="14" spans="1:7">
      <c r="A14" s="98" t="s">
        <v>104</v>
      </c>
      <c r="B14" s="98" t="s">
        <v>103</v>
      </c>
      <c r="C14" s="112">
        <v>1</v>
      </c>
      <c r="F14" s="111"/>
    </row>
    <row r="15" spans="1:7">
      <c r="A15" s="98" t="s">
        <v>370</v>
      </c>
      <c r="B15" s="98" t="s">
        <v>105</v>
      </c>
      <c r="C15" s="112">
        <v>1</v>
      </c>
      <c r="F15" s="111"/>
    </row>
    <row r="16" spans="1:7">
      <c r="A16" s="102" t="s">
        <v>143</v>
      </c>
      <c r="C16" s="112"/>
      <c r="F16" s="111"/>
    </row>
    <row r="17" spans="1:8">
      <c r="A17" s="98" t="s">
        <v>216</v>
      </c>
      <c r="B17" s="98" t="s">
        <v>106</v>
      </c>
      <c r="C17" s="112">
        <v>1</v>
      </c>
      <c r="F17" s="111"/>
    </row>
    <row r="18" spans="1:8">
      <c r="A18" s="98" t="s">
        <v>225</v>
      </c>
      <c r="B18" s="98" t="s">
        <v>108</v>
      </c>
      <c r="C18" s="112">
        <v>1</v>
      </c>
      <c r="F18" s="111"/>
    </row>
    <row r="19" spans="1:8">
      <c r="A19" s="98" t="s">
        <v>229</v>
      </c>
      <c r="B19" s="98" t="s">
        <v>110</v>
      </c>
      <c r="C19" s="112">
        <v>1</v>
      </c>
      <c r="F19" s="111"/>
    </row>
    <row r="22" spans="1:8">
      <c r="A22" s="113" t="s">
        <v>239</v>
      </c>
      <c r="B22" s="98" t="s">
        <v>256</v>
      </c>
    </row>
    <row r="23" spans="1:8">
      <c r="A23" s="98" t="s">
        <v>240</v>
      </c>
      <c r="B23" s="100">
        <v>291</v>
      </c>
      <c r="C23" s="112">
        <v>1</v>
      </c>
      <c r="F23" s="111"/>
    </row>
    <row r="24" spans="1:8" ht="15.55">
      <c r="A24" s="98" t="s">
        <v>241</v>
      </c>
      <c r="B24" s="98">
        <v>291.10000000000002</v>
      </c>
      <c r="C24" s="112">
        <v>1</v>
      </c>
      <c r="F24" s="111"/>
      <c r="H24" s="114"/>
    </row>
    <row r="25" spans="1:8" ht="15.55">
      <c r="A25" s="98" t="s">
        <v>242</v>
      </c>
      <c r="B25" s="98">
        <v>291.2</v>
      </c>
      <c r="C25" s="112">
        <v>1</v>
      </c>
      <c r="F25" s="111"/>
      <c r="H25" s="114"/>
    </row>
    <row r="26" spans="1:8">
      <c r="A26" s="98" t="s">
        <v>243</v>
      </c>
      <c r="B26" s="98">
        <v>291.3</v>
      </c>
      <c r="C26" s="112">
        <v>1</v>
      </c>
      <c r="F26" s="111"/>
      <c r="H26" s="115"/>
    </row>
    <row r="27" spans="1:8">
      <c r="A27" s="98" t="s">
        <v>244</v>
      </c>
      <c r="B27" s="98">
        <v>291.5</v>
      </c>
      <c r="C27" s="112">
        <v>1</v>
      </c>
      <c r="F27" s="111"/>
      <c r="H27" s="115"/>
    </row>
    <row r="28" spans="1:8" ht="15.55">
      <c r="A28" s="98" t="s">
        <v>245</v>
      </c>
      <c r="B28" s="98">
        <v>291.81</v>
      </c>
      <c r="C28" s="112">
        <v>1</v>
      </c>
      <c r="F28" s="111"/>
      <c r="H28" s="114"/>
    </row>
    <row r="29" spans="1:8">
      <c r="A29" s="98" t="s">
        <v>246</v>
      </c>
      <c r="B29" s="98">
        <v>291.89</v>
      </c>
      <c r="C29" s="112">
        <v>1</v>
      </c>
      <c r="F29" s="111"/>
      <c r="H29" s="115"/>
    </row>
    <row r="30" spans="1:8">
      <c r="A30" s="98" t="s">
        <v>247</v>
      </c>
      <c r="B30" s="98">
        <v>291.89999999999998</v>
      </c>
      <c r="C30" s="112">
        <v>1</v>
      </c>
      <c r="F30" s="111"/>
      <c r="H30" s="115"/>
    </row>
    <row r="31" spans="1:8">
      <c r="A31" s="98" t="s">
        <v>248</v>
      </c>
      <c r="B31" s="116">
        <v>303</v>
      </c>
      <c r="C31" s="112">
        <v>1</v>
      </c>
      <c r="F31" s="111"/>
      <c r="H31" s="115"/>
    </row>
    <row r="32" spans="1:8">
      <c r="A32" s="98" t="s">
        <v>249</v>
      </c>
      <c r="B32" s="116">
        <v>303.89999999999998</v>
      </c>
      <c r="C32" s="112">
        <v>1</v>
      </c>
      <c r="F32" s="111"/>
      <c r="H32" s="115"/>
    </row>
    <row r="33" spans="1:8">
      <c r="A33" s="98" t="s">
        <v>250</v>
      </c>
      <c r="B33" s="116">
        <v>305</v>
      </c>
      <c r="C33" s="112">
        <v>1</v>
      </c>
      <c r="F33" s="111"/>
      <c r="H33" s="115"/>
    </row>
    <row r="34" spans="1:8">
      <c r="H34" s="115"/>
    </row>
    <row r="35" spans="1:8" ht="15.55">
      <c r="H35" s="114"/>
    </row>
    <row r="36" spans="1:8">
      <c r="A36" s="102" t="s">
        <v>251</v>
      </c>
      <c r="H36" s="115"/>
    </row>
    <row r="37" spans="1:8" ht="15.55">
      <c r="A37" s="98" t="s">
        <v>94</v>
      </c>
      <c r="C37" s="112">
        <v>1</v>
      </c>
      <c r="E37" s="111"/>
      <c r="F37" s="111"/>
      <c r="H37" s="114"/>
    </row>
    <row r="38" spans="1:8" ht="15.55">
      <c r="A38" s="98" t="s">
        <v>252</v>
      </c>
      <c r="C38" s="112">
        <v>1</v>
      </c>
      <c r="E38" s="111"/>
      <c r="F38" s="111"/>
      <c r="H38" s="114"/>
    </row>
    <row r="39" spans="1:8">
      <c r="A39" s="98" t="s">
        <v>96</v>
      </c>
      <c r="C39" s="112">
        <v>1</v>
      </c>
      <c r="E39" s="111"/>
      <c r="F39" s="111"/>
    </row>
    <row r="42" spans="1:8">
      <c r="A42" s="102"/>
    </row>
    <row r="44" spans="1:8">
      <c r="A44" s="102"/>
    </row>
    <row r="47" spans="1:8">
      <c r="A47" s="102"/>
    </row>
    <row r="50" spans="1:1">
      <c r="A50" s="102"/>
    </row>
  </sheetData>
  <mergeCells count="4">
    <mergeCell ref="D2:F2"/>
    <mergeCell ref="A1:G1"/>
    <mergeCell ref="D5:F5"/>
    <mergeCell ref="D3:F3"/>
  </mergeCells>
  <pageMargins left="0.7" right="0.7" top="0.75" bottom="0.75" header="0.3" footer="0.3"/>
</worksheet>
</file>

<file path=xl/worksheets/sheet18.xml><?xml version="1.0" encoding="utf-8"?>
<worksheet xmlns="http://schemas.openxmlformats.org/spreadsheetml/2006/main" xmlns:r="http://schemas.openxmlformats.org/officeDocument/2006/relationships">
  <sheetPr enableFormatConditionsCalculation="0">
    <tabColor theme="8" tint="-0.249977111117893"/>
  </sheetPr>
  <dimension ref="A1:P39"/>
  <sheetViews>
    <sheetView workbookViewId="0">
      <selection activeCell="B17" sqref="B17"/>
    </sheetView>
  </sheetViews>
  <sheetFormatPr defaultColWidth="9.09765625" defaultRowHeight="16.5" customHeight="1"/>
  <cols>
    <col min="1" max="1" width="3.8984375" style="3" customWidth="1"/>
    <col min="2" max="2" width="20.69921875" style="41" customWidth="1"/>
    <col min="3" max="3" width="19.8984375" style="5" customWidth="1"/>
    <col min="4" max="4" width="10.09765625" style="8" customWidth="1"/>
    <col min="5" max="5" width="13" style="8" customWidth="1"/>
    <col min="6" max="6" width="2.296875" style="3" customWidth="1"/>
    <col min="7" max="7" width="11.09765625" style="3" customWidth="1"/>
    <col min="8" max="8" width="12.3984375" style="3" customWidth="1"/>
    <col min="9" max="9" width="8" style="8" customWidth="1"/>
    <col min="10" max="10" width="3.09765625" style="3" customWidth="1"/>
    <col min="11" max="11" width="17.8984375" style="31" customWidth="1"/>
    <col min="12" max="12" width="2.296875" style="3" customWidth="1"/>
    <col min="13" max="13" width="10.09765625" style="31" customWidth="1"/>
    <col min="14" max="14" width="2.3984375" style="3" customWidth="1"/>
    <col min="15" max="15" width="12" style="3" customWidth="1"/>
    <col min="16" max="16" width="8" style="3" customWidth="1"/>
    <col min="17" max="17" width="8.09765625" style="3" customWidth="1"/>
    <col min="18" max="18" width="5.8984375" style="3" customWidth="1"/>
    <col min="19" max="19" width="9.296875" style="3" bestFit="1" customWidth="1"/>
    <col min="20" max="20" width="6.8984375" style="3" customWidth="1"/>
    <col min="21" max="21" width="11.69921875" style="3" bestFit="1" customWidth="1"/>
    <col min="22" max="22" width="6.09765625" style="3" customWidth="1"/>
    <col min="23" max="16384" width="9.09765625" style="3"/>
  </cols>
  <sheetData>
    <row r="1" spans="1:16" ht="33.799999999999997" customHeight="1">
      <c r="A1" s="314" t="s">
        <v>46</v>
      </c>
      <c r="B1" s="314"/>
      <c r="C1" s="314"/>
      <c r="D1" s="314"/>
      <c r="E1" s="314"/>
      <c r="K1" s="63"/>
      <c r="L1" s="64"/>
    </row>
    <row r="2" spans="1:16" ht="13.85" customHeight="1">
      <c r="A2" s="75"/>
      <c r="B2" s="126" t="s">
        <v>263</v>
      </c>
      <c r="C2" s="75"/>
      <c r="D2" s="75"/>
      <c r="E2" s="75"/>
      <c r="K2" s="63"/>
      <c r="L2" s="64"/>
    </row>
    <row r="3" spans="1:16" ht="13.85" customHeight="1">
      <c r="A3" s="75"/>
      <c r="B3" s="127" t="s">
        <v>265</v>
      </c>
      <c r="C3" s="75"/>
      <c r="D3" s="75"/>
      <c r="E3" s="75"/>
      <c r="K3" s="63"/>
      <c r="L3" s="64"/>
    </row>
    <row r="4" spans="1:16" s="4" customFormat="1" ht="55.95" customHeight="1">
      <c r="B4" s="36"/>
      <c r="C4" s="13" t="s">
        <v>5</v>
      </c>
      <c r="D4" s="13" t="s">
        <v>6</v>
      </c>
      <c r="E4" s="13" t="s">
        <v>7</v>
      </c>
      <c r="G4" s="37" t="s">
        <v>8</v>
      </c>
      <c r="H4" s="37" t="s">
        <v>9</v>
      </c>
      <c r="I4" s="37" t="s">
        <v>31</v>
      </c>
      <c r="J4" s="37"/>
      <c r="K4" s="58" t="s">
        <v>65</v>
      </c>
      <c r="L4" s="66"/>
      <c r="M4" s="54" t="s">
        <v>37</v>
      </c>
      <c r="O4" s="54" t="s">
        <v>38</v>
      </c>
      <c r="P4" s="54"/>
    </row>
    <row r="5" spans="1:16" ht="16.5" customHeight="1">
      <c r="B5" s="38" t="s">
        <v>27</v>
      </c>
      <c r="D5" s="5"/>
      <c r="E5" s="5"/>
      <c r="K5" s="8" t="s">
        <v>66</v>
      </c>
      <c r="L5" s="29"/>
      <c r="M5" s="39" t="s">
        <v>66</v>
      </c>
      <c r="N5" s="39"/>
      <c r="O5" s="39" t="s">
        <v>66</v>
      </c>
    </row>
    <row r="6" spans="1:16" ht="16.5" customHeight="1">
      <c r="B6" s="20" t="s">
        <v>32</v>
      </c>
      <c r="C6" s="18" t="s">
        <v>28</v>
      </c>
      <c r="D6" s="15">
        <v>1</v>
      </c>
      <c r="E6" s="225">
        <f>'MOUTH CA'!E6</f>
        <v>0.5</v>
      </c>
      <c r="G6" s="3">
        <f>E6*(D6-1)</f>
        <v>0</v>
      </c>
      <c r="H6" s="3">
        <f>(E6*(D6-1)+1)</f>
        <v>1</v>
      </c>
      <c r="I6" s="28">
        <f>+G6/H6</f>
        <v>0</v>
      </c>
      <c r="K6" s="8"/>
      <c r="L6" s="29"/>
      <c r="M6" s="39"/>
      <c r="N6" s="39"/>
    </row>
    <row r="7" spans="1:16" ht="16.5" customHeight="1">
      <c r="B7" s="20" t="s">
        <v>33</v>
      </c>
      <c r="C7" s="18" t="s">
        <v>28</v>
      </c>
      <c r="D7" s="15">
        <v>0.82</v>
      </c>
      <c r="E7" s="225">
        <f>'MOUTH CA'!E7</f>
        <v>0.35</v>
      </c>
      <c r="G7" s="3">
        <f>E7*(D7-1)</f>
        <v>-6.3000000000000014E-2</v>
      </c>
      <c r="H7" s="3">
        <f>(E7*(D7-1)+1)</f>
        <v>0.93699999999999994</v>
      </c>
      <c r="I7" s="28">
        <f>+G7/H7</f>
        <v>-6.7235859124866612E-2</v>
      </c>
      <c r="K7" s="8"/>
      <c r="L7" s="29"/>
      <c r="M7" s="39"/>
      <c r="N7" s="39"/>
    </row>
    <row r="8" spans="1:16" ht="27.7" customHeight="1">
      <c r="B8" s="21" t="s">
        <v>34</v>
      </c>
      <c r="C8" s="18" t="s">
        <v>28</v>
      </c>
      <c r="D8" s="70">
        <v>0.83</v>
      </c>
      <c r="E8" s="225">
        <f>'MOUTH CA'!E8</f>
        <v>0.13</v>
      </c>
      <c r="G8" s="3">
        <f>E8*(D8-1)</f>
        <v>-2.2100000000000005E-2</v>
      </c>
      <c r="H8" s="3">
        <f>(E8*(D8-1)+1)</f>
        <v>0.97789999999999999</v>
      </c>
      <c r="I8" s="28">
        <f>+G8/H8</f>
        <v>-2.2599447796298196E-2</v>
      </c>
      <c r="K8" s="8"/>
      <c r="L8" s="29"/>
      <c r="M8" s="39"/>
      <c r="N8" s="39"/>
    </row>
    <row r="9" spans="1:16" ht="27.7" customHeight="1">
      <c r="B9" s="21" t="s">
        <v>35</v>
      </c>
      <c r="C9" s="18" t="s">
        <v>28</v>
      </c>
      <c r="D9" s="70">
        <v>1</v>
      </c>
      <c r="E9" s="225">
        <f>'MOUTH CA'!E9</f>
        <v>0.02</v>
      </c>
      <c r="G9" s="3">
        <f>E9*(D9-1)</f>
        <v>0</v>
      </c>
      <c r="H9" s="3">
        <f>(E9*(D9-1)+1)</f>
        <v>1</v>
      </c>
      <c r="I9" s="28">
        <f>+G9/H9</f>
        <v>0</v>
      </c>
      <c r="K9" s="8"/>
      <c r="L9" s="29"/>
      <c r="M9" s="39"/>
      <c r="N9" s="39"/>
    </row>
    <row r="10" spans="1:16" ht="16.5" customHeight="1">
      <c r="B10" s="43" t="s">
        <v>36</v>
      </c>
      <c r="C10" s="44"/>
      <c r="D10" s="45"/>
      <c r="E10" s="46"/>
      <c r="F10" s="47"/>
      <c r="G10" s="48">
        <f>(E7*(D7-1)+E8*(D8-1)+E9*(D9-1))</f>
        <v>-8.5100000000000023E-2</v>
      </c>
      <c r="H10" s="48">
        <f>(E7*(D7-1)+E8*(D8-1)+E9*(D9-1))+1</f>
        <v>0.91489999999999994</v>
      </c>
      <c r="I10" s="49">
        <f>+G10/H10</f>
        <v>-9.3015630123510801E-2</v>
      </c>
      <c r="K10" s="61"/>
      <c r="L10" s="59"/>
      <c r="M10" s="80">
        <f>+I10*K10</f>
        <v>0</v>
      </c>
      <c r="N10" s="32"/>
    </row>
    <row r="11" spans="1:16" ht="16.5" customHeight="1">
      <c r="B11" s="20"/>
      <c r="C11" s="18"/>
      <c r="D11" s="14"/>
      <c r="E11" s="42"/>
      <c r="I11" s="28"/>
      <c r="K11" s="8"/>
      <c r="L11" s="29"/>
      <c r="M11" s="39"/>
      <c r="N11" s="39"/>
    </row>
    <row r="12" spans="1:16" ht="16.5" customHeight="1">
      <c r="C12" s="17"/>
      <c r="K12" s="8"/>
      <c r="L12" s="29"/>
      <c r="M12" s="39"/>
      <c r="N12" s="39"/>
    </row>
    <row r="13" spans="1:16" ht="16.5" customHeight="1">
      <c r="B13" s="20" t="s">
        <v>32</v>
      </c>
      <c r="C13" s="18" t="s">
        <v>29</v>
      </c>
      <c r="D13" s="15">
        <v>1</v>
      </c>
      <c r="E13" s="225">
        <f>'MOUTH CA'!E13</f>
        <v>0.5</v>
      </c>
      <c r="G13" s="3">
        <f>E13*(D13-1)</f>
        <v>0</v>
      </c>
      <c r="H13" s="3">
        <f>(E13*(D13-1)+1)</f>
        <v>1</v>
      </c>
      <c r="I13" s="28">
        <f>+G13/H13</f>
        <v>0</v>
      </c>
      <c r="K13" s="3"/>
      <c r="L13" s="6"/>
      <c r="M13" s="3"/>
    </row>
    <row r="14" spans="1:16" ht="16.5" customHeight="1">
      <c r="B14" s="20" t="s">
        <v>33</v>
      </c>
      <c r="C14" s="18" t="s">
        <v>29</v>
      </c>
      <c r="D14" s="15">
        <v>0.82</v>
      </c>
      <c r="E14" s="225">
        <f>'MOUTH CA'!E14</f>
        <v>0.35</v>
      </c>
      <c r="G14" s="3">
        <f>E14*(D14-1)</f>
        <v>-6.3000000000000014E-2</v>
      </c>
      <c r="H14" s="3">
        <f>(E14*(D14-1)+1)</f>
        <v>0.93699999999999994</v>
      </c>
      <c r="I14" s="28">
        <f>+G14/H14</f>
        <v>-6.7235859124866612E-2</v>
      </c>
      <c r="K14" s="3"/>
      <c r="L14" s="6"/>
      <c r="M14" s="3"/>
    </row>
    <row r="15" spans="1:16" ht="24.8" customHeight="1">
      <c r="B15" s="21" t="s">
        <v>34</v>
      </c>
      <c r="C15" s="18" t="s">
        <v>29</v>
      </c>
      <c r="D15" s="70">
        <v>0.83</v>
      </c>
      <c r="E15" s="225">
        <f>'MOUTH CA'!E15</f>
        <v>0.13</v>
      </c>
      <c r="G15" s="3">
        <f>E15*(D15-1)</f>
        <v>-2.2100000000000005E-2</v>
      </c>
      <c r="H15" s="3">
        <f>(E15*(D15-1)+1)</f>
        <v>0.97789999999999999</v>
      </c>
      <c r="I15" s="28">
        <f>+G15/H15</f>
        <v>-2.2599447796298196E-2</v>
      </c>
      <c r="K15" s="3"/>
      <c r="L15" s="6"/>
      <c r="M15" s="3"/>
    </row>
    <row r="16" spans="1:16" ht="24.8" customHeight="1">
      <c r="B16" s="21" t="s">
        <v>35</v>
      </c>
      <c r="C16" s="18" t="s">
        <v>29</v>
      </c>
      <c r="D16" s="70">
        <v>1.1200000000000001</v>
      </c>
      <c r="E16" s="225">
        <f>'MOUTH CA'!E16</f>
        <v>0.02</v>
      </c>
      <c r="G16" s="3">
        <f>E16*(D16-1)</f>
        <v>2.4000000000000024E-3</v>
      </c>
      <c r="H16" s="3">
        <f>(E16*(D16-1)+1)</f>
        <v>1.0024</v>
      </c>
      <c r="I16" s="28">
        <f>+G16/H16</f>
        <v>2.3942537909018382E-3</v>
      </c>
      <c r="K16" s="3"/>
      <c r="L16" s="6"/>
      <c r="M16" s="3"/>
    </row>
    <row r="17" spans="2:15" ht="16.5" customHeight="1">
      <c r="B17" s="43" t="s">
        <v>36</v>
      </c>
      <c r="C17" s="44"/>
      <c r="D17" s="45"/>
      <c r="E17" s="46"/>
      <c r="F17" s="47"/>
      <c r="G17" s="48">
        <f>(E14*(D14-1)+E15*(D15-1)+E16*(D16-1))</f>
        <v>-8.2700000000000023E-2</v>
      </c>
      <c r="H17" s="48">
        <f>(E14*(D14-1)+E15*(D15-1)+E16*(D16-1))+1</f>
        <v>0.9173</v>
      </c>
      <c r="I17" s="49">
        <f>+G17/H17</f>
        <v>-9.0155892292597864E-2</v>
      </c>
      <c r="K17" s="61"/>
      <c r="L17" s="59"/>
      <c r="M17" s="80">
        <f>+I17*K17</f>
        <v>0</v>
      </c>
      <c r="N17" s="32"/>
    </row>
    <row r="18" spans="2:15" ht="16.5" customHeight="1">
      <c r="B18" s="3"/>
      <c r="C18" s="18"/>
      <c r="D18" s="14"/>
      <c r="E18" s="27"/>
      <c r="K18" s="3"/>
      <c r="M18" s="3"/>
    </row>
    <row r="19" spans="2:15" ht="16.5" customHeight="1">
      <c r="B19" s="40"/>
      <c r="C19" s="18"/>
      <c r="D19" s="14"/>
      <c r="E19" s="27"/>
      <c r="J19" s="12"/>
      <c r="K19" s="50">
        <f>SUM(K10:K17)</f>
        <v>0</v>
      </c>
      <c r="L19" s="50"/>
      <c r="M19" s="81">
        <f>+M10+M17</f>
        <v>0</v>
      </c>
      <c r="N19" s="50"/>
      <c r="O19" s="52" t="e">
        <f>M19/K19</f>
        <v>#DIV/0!</v>
      </c>
    </row>
    <row r="22" spans="2:15" ht="16.5" customHeight="1">
      <c r="B22"/>
    </row>
    <row r="23" spans="2:15" ht="16.5" customHeight="1">
      <c r="B23"/>
    </row>
    <row r="24" spans="2:15" ht="17.45" customHeight="1">
      <c r="B24"/>
    </row>
    <row r="25" spans="2:15" ht="17.45" customHeight="1">
      <c r="B25"/>
    </row>
    <row r="26" spans="2:15" ht="17.45" customHeight="1">
      <c r="B26"/>
    </row>
    <row r="27" spans="2:15" ht="15.25" customHeight="1">
      <c r="B27"/>
    </row>
    <row r="28" spans="2:15" ht="17.45" customHeight="1">
      <c r="B28"/>
    </row>
    <row r="29" spans="2:15" ht="17.45" customHeight="1">
      <c r="B29"/>
    </row>
    <row r="30" spans="2:15" ht="16.5" customHeight="1">
      <c r="B30"/>
    </row>
    <row r="31" spans="2:15" ht="16.5" customHeight="1">
      <c r="B31"/>
    </row>
    <row r="32" spans="2:15" ht="16.5" customHeight="1">
      <c r="B32"/>
    </row>
    <row r="33" spans="2:2" ht="16.5" customHeight="1">
      <c r="B33"/>
    </row>
    <row r="34" spans="2:2" ht="16.5" customHeight="1">
      <c r="B34"/>
    </row>
    <row r="35" spans="2:2" ht="16.5" customHeight="1">
      <c r="B35" s="67"/>
    </row>
    <row r="36" spans="2:2" ht="16.5" customHeight="1">
      <c r="B36"/>
    </row>
    <row r="37" spans="2:2" ht="16.5" customHeight="1">
      <c r="B37" s="68"/>
    </row>
    <row r="38" spans="2:2" ht="16.5" customHeight="1">
      <c r="B38"/>
    </row>
    <row r="39" spans="2:2" ht="16.5" customHeight="1">
      <c r="B39"/>
    </row>
  </sheetData>
  <mergeCells count="1">
    <mergeCell ref="A1:E1"/>
  </mergeCells>
  <phoneticPr fontId="2" type="noConversion"/>
  <pageMargins left="0.75" right="0.75" top="1" bottom="1" header="0.5" footer="0.5"/>
  <pageSetup paperSize="5" scale="74" orientation="landscape" r:id="rId1"/>
  <headerFooter alignWithMargins="0"/>
</worksheet>
</file>

<file path=xl/worksheets/sheet19.xml><?xml version="1.0" encoding="utf-8"?>
<worksheet xmlns="http://schemas.openxmlformats.org/spreadsheetml/2006/main" xmlns:r="http://schemas.openxmlformats.org/officeDocument/2006/relationships">
  <sheetPr enableFormatConditionsCalculation="0">
    <tabColor theme="8" tint="-0.249977111117893"/>
  </sheetPr>
  <dimension ref="A1:P39"/>
  <sheetViews>
    <sheetView workbookViewId="0">
      <selection activeCell="M10" sqref="M10"/>
    </sheetView>
  </sheetViews>
  <sheetFormatPr defaultColWidth="9.09765625" defaultRowHeight="16.5" customHeight="1"/>
  <cols>
    <col min="1" max="1" width="3.8984375" style="3" customWidth="1"/>
    <col min="2" max="2" width="20.69921875" style="41" customWidth="1"/>
    <col min="3" max="3" width="19.8984375" style="5" customWidth="1"/>
    <col min="4" max="4" width="10.09765625" style="8" customWidth="1"/>
    <col min="5" max="5" width="13" style="8" customWidth="1"/>
    <col min="6" max="6" width="2.296875" style="3" customWidth="1"/>
    <col min="7" max="7" width="11.09765625" style="3" customWidth="1"/>
    <col min="8" max="8" width="12.3984375" style="3" customWidth="1"/>
    <col min="9" max="9" width="8" style="8" customWidth="1"/>
    <col min="10" max="10" width="3.09765625" style="3" customWidth="1"/>
    <col min="11" max="11" width="16.296875" style="31" customWidth="1"/>
    <col min="12" max="12" width="2.296875" style="3" customWidth="1"/>
    <col min="13" max="13" width="10.09765625" style="31" customWidth="1"/>
    <col min="14" max="14" width="2.3984375" style="3" customWidth="1"/>
    <col min="15" max="15" width="12" style="3" customWidth="1"/>
    <col min="16" max="16" width="8" style="3" customWidth="1"/>
    <col min="17" max="17" width="8.09765625" style="3" customWidth="1"/>
    <col min="18" max="18" width="5.8984375" style="3" customWidth="1"/>
    <col min="19" max="19" width="9.296875" style="3" bestFit="1" customWidth="1"/>
    <col min="20" max="20" width="6.8984375" style="3" customWidth="1"/>
    <col min="21" max="21" width="11.69921875" style="3" bestFit="1" customWidth="1"/>
    <col min="22" max="22" width="6.09765625" style="3" customWidth="1"/>
    <col min="23" max="16384" width="9.09765625" style="3"/>
  </cols>
  <sheetData>
    <row r="1" spans="1:16" ht="33.799999999999997" customHeight="1">
      <c r="A1" s="314" t="s">
        <v>266</v>
      </c>
      <c r="B1" s="314"/>
      <c r="C1" s="314"/>
      <c r="D1" s="314"/>
      <c r="E1" s="314"/>
      <c r="K1" s="63"/>
      <c r="L1" s="64"/>
    </row>
    <row r="2" spans="1:16" ht="14.95" customHeight="1">
      <c r="A2" s="75"/>
      <c r="B2" s="126" t="s">
        <v>263</v>
      </c>
      <c r="C2" s="75"/>
      <c r="D2" s="75"/>
      <c r="E2" s="75"/>
      <c r="K2" s="63"/>
      <c r="L2" s="64"/>
    </row>
    <row r="3" spans="1:16" ht="14.95" customHeight="1">
      <c r="A3" s="75"/>
      <c r="B3" s="127" t="s">
        <v>265</v>
      </c>
      <c r="C3" s="75"/>
      <c r="D3" s="75"/>
      <c r="E3" s="75"/>
      <c r="K3" s="63"/>
      <c r="L3" s="64"/>
    </row>
    <row r="4" spans="1:16" s="4" customFormat="1" ht="59.85" customHeight="1">
      <c r="B4" s="36"/>
      <c r="C4" s="13" t="s">
        <v>5</v>
      </c>
      <c r="D4" s="13" t="s">
        <v>6</v>
      </c>
      <c r="E4" s="13" t="s">
        <v>7</v>
      </c>
      <c r="G4" s="37" t="s">
        <v>8</v>
      </c>
      <c r="H4" s="37" t="s">
        <v>9</v>
      </c>
      <c r="I4" s="37" t="s">
        <v>31</v>
      </c>
      <c r="J4" s="37"/>
      <c r="K4" s="58" t="s">
        <v>65</v>
      </c>
      <c r="L4" s="66"/>
      <c r="M4" s="54" t="s">
        <v>37</v>
      </c>
      <c r="O4" s="54" t="s">
        <v>38</v>
      </c>
      <c r="P4" s="54"/>
    </row>
    <row r="5" spans="1:16" ht="16.5" customHeight="1">
      <c r="B5" s="38" t="s">
        <v>27</v>
      </c>
      <c r="D5" s="5"/>
      <c r="E5" s="5"/>
      <c r="K5" s="8" t="s">
        <v>66</v>
      </c>
      <c r="L5" s="29"/>
      <c r="M5" s="39" t="s">
        <v>66</v>
      </c>
      <c r="N5" s="39"/>
      <c r="O5" s="39" t="s">
        <v>66</v>
      </c>
    </row>
    <row r="6" spans="1:16" ht="16.5" customHeight="1">
      <c r="B6" s="20" t="s">
        <v>32</v>
      </c>
      <c r="C6" s="18" t="s">
        <v>28</v>
      </c>
      <c r="D6" s="15">
        <v>1</v>
      </c>
      <c r="E6" s="225">
        <f>'MOUTH CA'!E6</f>
        <v>0.5</v>
      </c>
      <c r="G6" s="3">
        <f>E6*(D6-1)</f>
        <v>0</v>
      </c>
      <c r="H6" s="3">
        <f>(E6*(D6-1)+1)</f>
        <v>1</v>
      </c>
      <c r="I6" s="28">
        <f>+G6/H6</f>
        <v>0</v>
      </c>
      <c r="K6" s="8"/>
      <c r="L6" s="29"/>
      <c r="M6" s="39"/>
      <c r="N6" s="39"/>
    </row>
    <row r="7" spans="1:16" ht="16.5" customHeight="1">
      <c r="B7" s="20" t="s">
        <v>33</v>
      </c>
      <c r="C7" s="18" t="s">
        <v>28</v>
      </c>
      <c r="D7" s="15">
        <v>0.97</v>
      </c>
      <c r="E7" s="225">
        <f>'MOUTH CA'!E7</f>
        <v>0.35</v>
      </c>
      <c r="G7" s="3">
        <f>E7*(D7-1)</f>
        <v>-1.0500000000000009E-2</v>
      </c>
      <c r="H7" s="3">
        <f>(E7*(D7-1)+1)</f>
        <v>0.98950000000000005</v>
      </c>
      <c r="I7" s="28">
        <f>+G7/H7</f>
        <v>-1.061141990904498E-2</v>
      </c>
      <c r="K7" s="8"/>
      <c r="L7" s="29"/>
      <c r="M7" s="39"/>
      <c r="N7" s="39"/>
    </row>
    <row r="8" spans="1:16" ht="27.7" customHeight="1">
      <c r="B8" s="21" t="s">
        <v>34</v>
      </c>
      <c r="C8" s="18" t="s">
        <v>28</v>
      </c>
      <c r="D8" s="70">
        <v>1.08</v>
      </c>
      <c r="E8" s="225">
        <f>'MOUTH CA'!E8</f>
        <v>0.13</v>
      </c>
      <c r="G8" s="3">
        <f>E8*(D8-1)</f>
        <v>1.040000000000001E-2</v>
      </c>
      <c r="H8" s="3">
        <f>(E8*(D8-1)+1)</f>
        <v>1.0104</v>
      </c>
      <c r="I8" s="28">
        <f>+G8/H8</f>
        <v>1.0292953285827406E-2</v>
      </c>
      <c r="K8" s="8"/>
      <c r="L8" s="29"/>
      <c r="M8" s="39"/>
      <c r="N8" s="39"/>
    </row>
    <row r="9" spans="1:16" ht="27.7" customHeight="1">
      <c r="B9" s="21" t="s">
        <v>35</v>
      </c>
      <c r="C9" s="18" t="s">
        <v>28</v>
      </c>
      <c r="D9" s="70">
        <v>1.76</v>
      </c>
      <c r="E9" s="225">
        <f>'MOUTH CA'!E9</f>
        <v>0.02</v>
      </c>
      <c r="G9" s="3">
        <f>E9*(D9-1)</f>
        <v>1.52E-2</v>
      </c>
      <c r="H9" s="3">
        <f>(E9*(D9-1)+1)</f>
        <v>1.0152000000000001</v>
      </c>
      <c r="I9" s="28">
        <f>+G9/H9</f>
        <v>1.4972419227738376E-2</v>
      </c>
      <c r="K9" s="8"/>
      <c r="L9" s="29"/>
      <c r="M9" s="39"/>
      <c r="N9" s="39"/>
    </row>
    <row r="10" spans="1:16" ht="16.5" customHeight="1">
      <c r="B10" s="43" t="s">
        <v>36</v>
      </c>
      <c r="C10" s="44"/>
      <c r="D10" s="45"/>
      <c r="E10" s="46"/>
      <c r="F10" s="47"/>
      <c r="G10" s="48">
        <f>(E7*(D7-1)+E8*(D8-1)+E9*(D9-1))</f>
        <v>1.5100000000000001E-2</v>
      </c>
      <c r="H10" s="48">
        <f>(E7*(D7-1)+E8*(D8-1)+E9*(D9-1))+1</f>
        <v>1.0150999999999999</v>
      </c>
      <c r="I10" s="49">
        <f>+G10/H10</f>
        <v>1.487538173578958E-2</v>
      </c>
      <c r="K10" s="61"/>
      <c r="L10" s="59"/>
      <c r="M10" s="80">
        <f>+I10*K10</f>
        <v>0</v>
      </c>
      <c r="N10" s="32"/>
    </row>
    <row r="11" spans="1:16" ht="16.5" customHeight="1">
      <c r="B11" s="20"/>
      <c r="C11" s="18"/>
      <c r="D11" s="14"/>
      <c r="E11" s="42"/>
      <c r="I11" s="28"/>
      <c r="K11" s="8"/>
      <c r="L11" s="29"/>
      <c r="M11" s="39"/>
      <c r="N11" s="39"/>
    </row>
    <row r="12" spans="1:16" ht="16.5" customHeight="1">
      <c r="C12" s="17"/>
      <c r="K12" s="8"/>
      <c r="L12" s="29"/>
      <c r="M12" s="39"/>
      <c r="N12" s="39"/>
    </row>
    <row r="13" spans="1:16" ht="16.5" customHeight="1">
      <c r="B13" s="20" t="s">
        <v>32</v>
      </c>
      <c r="C13" s="18" t="s">
        <v>29</v>
      </c>
      <c r="D13" s="15">
        <v>1</v>
      </c>
      <c r="E13" s="225">
        <f>'MOUTH CA'!E13</f>
        <v>0.5</v>
      </c>
      <c r="G13" s="3">
        <f>E13*(D13-1)</f>
        <v>0</v>
      </c>
      <c r="H13" s="3">
        <f>(E13*(D13-1)+1)</f>
        <v>1</v>
      </c>
      <c r="I13" s="28">
        <f>+G13/H13</f>
        <v>0</v>
      </c>
      <c r="K13" s="3"/>
      <c r="L13" s="6"/>
      <c r="M13" s="3"/>
    </row>
    <row r="14" spans="1:16" ht="16.5" customHeight="1">
      <c r="B14" s="20" t="s">
        <v>33</v>
      </c>
      <c r="C14" s="18" t="s">
        <v>29</v>
      </c>
      <c r="D14" s="15">
        <v>0.7</v>
      </c>
      <c r="E14" s="225">
        <f>'MOUTH CA'!E14</f>
        <v>0.35</v>
      </c>
      <c r="G14" s="3">
        <f>E14*(D14-1)</f>
        <v>-0.10500000000000001</v>
      </c>
      <c r="H14" s="3">
        <f>(E14*(D14-1)+1)</f>
        <v>0.89500000000000002</v>
      </c>
      <c r="I14" s="28">
        <f>+G14/H14</f>
        <v>-0.11731843575418996</v>
      </c>
      <c r="K14" s="3"/>
      <c r="L14" s="6"/>
      <c r="M14" s="3"/>
    </row>
    <row r="15" spans="1:16" ht="24.8" customHeight="1">
      <c r="B15" s="21" t="s">
        <v>34</v>
      </c>
      <c r="C15" s="18" t="s">
        <v>29</v>
      </c>
      <c r="D15" s="70">
        <v>0.8</v>
      </c>
      <c r="E15" s="225">
        <f>'MOUTH CA'!E15</f>
        <v>0.13</v>
      </c>
      <c r="G15" s="3">
        <f>E15*(D15-1)</f>
        <v>-2.5999999999999995E-2</v>
      </c>
      <c r="H15" s="3">
        <f>(E15*(D15-1)+1)</f>
        <v>0.97399999999999998</v>
      </c>
      <c r="I15" s="28">
        <f>+G15/H15</f>
        <v>-2.6694045174537984E-2</v>
      </c>
      <c r="K15" s="3"/>
      <c r="L15" s="6"/>
      <c r="M15" s="3"/>
    </row>
    <row r="16" spans="1:16" ht="24.8" customHeight="1">
      <c r="B16" s="21" t="s">
        <v>35</v>
      </c>
      <c r="C16" s="18" t="s">
        <v>29</v>
      </c>
      <c r="D16" s="70">
        <v>1.96</v>
      </c>
      <c r="E16" s="225">
        <f>'MOUTH CA'!E16</f>
        <v>0.02</v>
      </c>
      <c r="G16" s="3">
        <f>E16*(D16-1)</f>
        <v>1.9199999999999998E-2</v>
      </c>
      <c r="H16" s="3">
        <f>(E16*(D16-1)+1)</f>
        <v>1.0192000000000001</v>
      </c>
      <c r="I16" s="28">
        <f>+G16/H16</f>
        <v>1.8838304552590262E-2</v>
      </c>
      <c r="K16" s="3"/>
      <c r="L16" s="6"/>
      <c r="M16" s="3"/>
    </row>
    <row r="17" spans="2:15" ht="16.5" customHeight="1">
      <c r="B17" s="43" t="s">
        <v>36</v>
      </c>
      <c r="C17" s="44"/>
      <c r="D17" s="45"/>
      <c r="E17" s="46"/>
      <c r="F17" s="47"/>
      <c r="G17" s="48">
        <f>(E14*(D14-1)+E15*(D15-1)+E16*(D16-1))</f>
        <v>-0.11180000000000001</v>
      </c>
      <c r="H17" s="48">
        <f>(E14*(D14-1)+E15*(D15-1)+E16*(D16-1))+1</f>
        <v>0.88819999999999999</v>
      </c>
      <c r="I17" s="49">
        <f>+G17/H17</f>
        <v>-0.12587255122720109</v>
      </c>
      <c r="K17" s="61"/>
      <c r="L17" s="59"/>
      <c r="M17" s="80">
        <f>+I17*K17</f>
        <v>0</v>
      </c>
      <c r="N17" s="32"/>
    </row>
    <row r="18" spans="2:15" ht="16.5" customHeight="1">
      <c r="B18" s="3"/>
      <c r="C18" s="18"/>
      <c r="D18" s="14"/>
      <c r="E18" s="27"/>
      <c r="K18" s="3"/>
      <c r="M18" s="3"/>
    </row>
    <row r="19" spans="2:15" ht="16.5" customHeight="1">
      <c r="B19" s="40"/>
      <c r="C19" s="18"/>
      <c r="D19" s="14"/>
      <c r="E19" s="27"/>
      <c r="J19" s="12"/>
      <c r="K19" s="50">
        <f>SUM(K10:K17)</f>
        <v>0</v>
      </c>
      <c r="L19" s="50"/>
      <c r="M19" s="81">
        <f>+M10+M17</f>
        <v>0</v>
      </c>
      <c r="N19" s="50"/>
      <c r="O19" s="52" t="e">
        <f>M19/K19</f>
        <v>#DIV/0!</v>
      </c>
    </row>
    <row r="22" spans="2:15" ht="16.5" customHeight="1">
      <c r="B22"/>
    </row>
    <row r="23" spans="2:15" ht="16.5" customHeight="1">
      <c r="B23"/>
    </row>
    <row r="24" spans="2:15" ht="17.45" customHeight="1">
      <c r="B24"/>
    </row>
    <row r="25" spans="2:15" ht="17.45" customHeight="1">
      <c r="B25"/>
    </row>
    <row r="26" spans="2:15" ht="17.45" customHeight="1">
      <c r="B26"/>
    </row>
    <row r="27" spans="2:15" ht="15.25" customHeight="1">
      <c r="B27"/>
    </row>
    <row r="28" spans="2:15" ht="17.45" customHeight="1">
      <c r="B28"/>
    </row>
    <row r="29" spans="2:15" ht="17.45" customHeight="1">
      <c r="B29"/>
    </row>
    <row r="30" spans="2:15" ht="16.5" customHeight="1">
      <c r="B30"/>
    </row>
    <row r="31" spans="2:15" ht="16.5" customHeight="1">
      <c r="B31"/>
    </row>
    <row r="32" spans="2:15" ht="16.5" customHeight="1">
      <c r="B32"/>
    </row>
    <row r="33" spans="2:2" ht="16.5" customHeight="1">
      <c r="B33"/>
    </row>
    <row r="34" spans="2:2" ht="16.5" customHeight="1">
      <c r="B34"/>
    </row>
    <row r="35" spans="2:2" ht="16.5" customHeight="1">
      <c r="B35" s="67"/>
    </row>
    <row r="36" spans="2:2" ht="16.5" customHeight="1">
      <c r="B36"/>
    </row>
    <row r="37" spans="2:2" ht="16.5" customHeight="1">
      <c r="B37" s="68"/>
    </row>
    <row r="38" spans="2:2" ht="16.5" customHeight="1">
      <c r="B38"/>
    </row>
    <row r="39" spans="2:2" ht="16.5" customHeight="1">
      <c r="B39"/>
    </row>
  </sheetData>
  <mergeCells count="1">
    <mergeCell ref="A1:E1"/>
  </mergeCells>
  <phoneticPr fontId="2" type="noConversion"/>
  <pageMargins left="0.75" right="0.75" top="1" bottom="1" header="0.5" footer="0.5"/>
  <pageSetup paperSize="5" scale="74" orientation="landscape" r:id="rId1"/>
  <headerFooter alignWithMargins="0"/>
</worksheet>
</file>

<file path=xl/worksheets/sheet2.xml><?xml version="1.0" encoding="utf-8"?>
<worksheet xmlns="http://schemas.openxmlformats.org/spreadsheetml/2006/main" xmlns:r="http://schemas.openxmlformats.org/officeDocument/2006/relationships">
  <dimension ref="A1:T45"/>
  <sheetViews>
    <sheetView topLeftCell="A5" workbookViewId="0">
      <selection activeCell="G19" sqref="G19"/>
    </sheetView>
  </sheetViews>
  <sheetFormatPr defaultRowHeight="12.75"/>
  <cols>
    <col min="2" max="2" width="13.8984375" customWidth="1"/>
    <col min="3" max="3" width="10.3984375" bestFit="1" customWidth="1"/>
    <col min="4" max="4" width="9.3984375" bestFit="1" customWidth="1"/>
    <col min="5" max="6" width="10.3984375" bestFit="1" customWidth="1"/>
    <col min="7" max="7" width="9.59765625" bestFit="1" customWidth="1"/>
    <col min="13" max="13" width="10.59765625" bestFit="1" customWidth="1"/>
    <col min="14" max="14" width="9.59765625" bestFit="1" customWidth="1"/>
    <col min="15" max="16" width="10.59765625" bestFit="1" customWidth="1"/>
    <col min="17" max="17" width="10.3984375" bestFit="1" customWidth="1"/>
  </cols>
  <sheetData>
    <row r="1" spans="1:17" ht="15.55">
      <c r="A1" s="210" t="s">
        <v>359</v>
      </c>
    </row>
    <row r="2" spans="1:17" ht="15.55">
      <c r="A2" s="210" t="s">
        <v>376</v>
      </c>
    </row>
    <row r="3" spans="1:17" ht="16.100000000000001" thickBot="1">
      <c r="A3" s="210"/>
    </row>
    <row r="4" spans="1:17" ht="13.3" thickBot="1">
      <c r="A4" s="289" t="s">
        <v>358</v>
      </c>
      <c r="B4" s="290"/>
      <c r="C4" s="290"/>
      <c r="D4" s="291"/>
      <c r="E4" s="193"/>
    </row>
    <row r="5" spans="1:17" ht="13.3" thickBot="1">
      <c r="A5" s="292" t="s">
        <v>357</v>
      </c>
      <c r="B5" s="293"/>
      <c r="C5" s="293"/>
      <c r="D5" s="294"/>
      <c r="E5" s="193"/>
    </row>
    <row r="6" spans="1:17" ht="13.3" thickBot="1">
      <c r="A6" s="220" t="s">
        <v>356</v>
      </c>
      <c r="B6" s="217"/>
      <c r="C6" s="219" t="s">
        <v>355</v>
      </c>
      <c r="D6" s="218"/>
      <c r="E6" s="217"/>
      <c r="G6" s="222" t="s">
        <v>371</v>
      </c>
      <c r="H6" s="223">
        <v>2003</v>
      </c>
    </row>
    <row r="7" spans="1:17">
      <c r="A7" s="216" t="s">
        <v>354</v>
      </c>
      <c r="B7" s="214"/>
      <c r="C7" s="215" t="s">
        <v>354</v>
      </c>
      <c r="D7" s="215"/>
      <c r="E7" s="214"/>
    </row>
    <row r="8" spans="1:17">
      <c r="A8" s="216" t="s">
        <v>353</v>
      </c>
      <c r="B8" s="214"/>
      <c r="C8" s="215" t="s">
        <v>352</v>
      </c>
      <c r="D8" s="215"/>
      <c r="E8" s="214"/>
    </row>
    <row r="9" spans="1:17">
      <c r="A9" s="216" t="s">
        <v>351</v>
      </c>
      <c r="B9" s="214"/>
      <c r="C9" s="215" t="s">
        <v>350</v>
      </c>
      <c r="D9" s="215"/>
      <c r="E9" s="214"/>
    </row>
    <row r="10" spans="1:17" ht="13.3" thickBot="1">
      <c r="A10" s="213" t="s">
        <v>349</v>
      </c>
      <c r="B10" s="211"/>
      <c r="C10" s="212" t="s">
        <v>348</v>
      </c>
      <c r="D10" s="212"/>
      <c r="E10" s="211"/>
    </row>
    <row r="11" spans="1:17" ht="15.55">
      <c r="A11" s="210"/>
    </row>
    <row r="12" spans="1:17" ht="13.75" customHeight="1" thickBot="1">
      <c r="A12" s="297" t="s">
        <v>347</v>
      </c>
      <c r="B12" s="297"/>
      <c r="C12" s="297"/>
      <c r="D12" s="297"/>
      <c r="E12" s="297"/>
      <c r="F12" s="297"/>
      <c r="G12" s="297"/>
    </row>
    <row r="13" spans="1:17" ht="13.3" thickBot="1">
      <c r="A13" s="298" t="s">
        <v>346</v>
      </c>
      <c r="B13" s="299"/>
      <c r="C13" s="302" t="s">
        <v>337</v>
      </c>
      <c r="D13" s="295" t="s">
        <v>336</v>
      </c>
      <c r="E13" s="304" t="s">
        <v>335</v>
      </c>
      <c r="F13" s="305"/>
      <c r="G13" s="267" t="s">
        <v>334</v>
      </c>
      <c r="J13" s="269" t="s">
        <v>347</v>
      </c>
      <c r="K13" s="270"/>
      <c r="L13" s="270"/>
      <c r="M13" s="270"/>
      <c r="N13" s="270"/>
      <c r="O13" s="270"/>
      <c r="P13" s="270"/>
      <c r="Q13" s="270"/>
    </row>
    <row r="14" spans="1:17" ht="13.3" thickBot="1">
      <c r="A14" s="300"/>
      <c r="B14" s="301"/>
      <c r="C14" s="303"/>
      <c r="D14" s="296"/>
      <c r="E14" s="208" t="s">
        <v>333</v>
      </c>
      <c r="F14" s="208" t="s">
        <v>332</v>
      </c>
      <c r="G14" s="268"/>
      <c r="J14" s="271" t="s">
        <v>345</v>
      </c>
      <c r="K14" s="272"/>
      <c r="L14" s="273"/>
      <c r="M14" s="281" t="s">
        <v>337</v>
      </c>
      <c r="N14" s="283" t="s">
        <v>336</v>
      </c>
      <c r="O14" s="277" t="s">
        <v>335</v>
      </c>
      <c r="P14" s="278"/>
      <c r="Q14" s="279" t="s">
        <v>334</v>
      </c>
    </row>
    <row r="15" spans="1:17" ht="13.3" thickBot="1">
      <c r="A15" s="306" t="s">
        <v>328</v>
      </c>
      <c r="B15" s="207" t="s">
        <v>324</v>
      </c>
      <c r="C15" s="241">
        <v>0.5</v>
      </c>
      <c r="J15" s="274"/>
      <c r="K15" s="275"/>
      <c r="L15" s="276"/>
      <c r="M15" s="282"/>
      <c r="N15" s="284"/>
      <c r="O15" s="209" t="s">
        <v>333</v>
      </c>
      <c r="P15" s="209" t="s">
        <v>332</v>
      </c>
      <c r="Q15" s="280"/>
    </row>
    <row r="16" spans="1:17">
      <c r="A16" s="307"/>
      <c r="B16" s="197" t="s">
        <v>322</v>
      </c>
      <c r="C16" s="241">
        <v>0.35</v>
      </c>
      <c r="J16" s="244" t="s">
        <v>344</v>
      </c>
      <c r="K16" s="247" t="s">
        <v>328</v>
      </c>
      <c r="L16" s="204" t="s">
        <v>327</v>
      </c>
      <c r="M16" s="241">
        <v>0.5</v>
      </c>
    </row>
    <row r="17" spans="1:20" ht="14.4">
      <c r="A17" s="307"/>
      <c r="B17" s="197" t="s">
        <v>320</v>
      </c>
      <c r="C17" s="241">
        <v>0.13</v>
      </c>
      <c r="J17" s="245"/>
      <c r="K17" s="248"/>
      <c r="L17" s="199" t="s">
        <v>326</v>
      </c>
      <c r="M17" s="241">
        <v>0.35</v>
      </c>
      <c r="T17" s="227"/>
    </row>
    <row r="18" spans="1:20" ht="14.4">
      <c r="A18" s="307"/>
      <c r="B18" s="197" t="s">
        <v>319</v>
      </c>
      <c r="C18" s="241">
        <v>0.02</v>
      </c>
      <c r="J18" s="245"/>
      <c r="K18" s="248"/>
      <c r="L18" s="199" t="s">
        <v>323</v>
      </c>
      <c r="M18" s="241">
        <v>0.13</v>
      </c>
      <c r="T18" s="227"/>
    </row>
    <row r="19" spans="1:20" ht="14.95" thickBot="1">
      <c r="A19" s="308"/>
      <c r="B19" s="196" t="s">
        <v>91</v>
      </c>
      <c r="C19" s="241"/>
      <c r="J19" s="245"/>
      <c r="K19" s="248"/>
      <c r="L19" s="199" t="s">
        <v>321</v>
      </c>
      <c r="M19" s="241">
        <v>0.02</v>
      </c>
      <c r="T19" s="227"/>
    </row>
    <row r="20" spans="1:20" ht="14.95" thickBot="1">
      <c r="J20" s="246"/>
      <c r="K20" s="249"/>
      <c r="L20" s="203" t="s">
        <v>91</v>
      </c>
      <c r="T20" s="227"/>
    </row>
    <row r="21" spans="1:20" ht="13.75" customHeight="1" thickBot="1">
      <c r="A21" s="309" t="s">
        <v>343</v>
      </c>
      <c r="B21" s="310"/>
      <c r="C21" s="302" t="s">
        <v>337</v>
      </c>
      <c r="D21" s="295" t="s">
        <v>336</v>
      </c>
      <c r="E21" s="304" t="s">
        <v>335</v>
      </c>
      <c r="F21" s="305"/>
      <c r="G21" s="267" t="s">
        <v>334</v>
      </c>
      <c r="J21" s="250" t="s">
        <v>342</v>
      </c>
      <c r="K21" s="252" t="s">
        <v>328</v>
      </c>
      <c r="L21" s="202" t="s">
        <v>327</v>
      </c>
      <c r="M21" s="241">
        <v>0.5</v>
      </c>
    </row>
    <row r="22" spans="1:20" ht="13.3" thickBot="1">
      <c r="A22" s="311"/>
      <c r="B22" s="312"/>
      <c r="C22" s="303"/>
      <c r="D22" s="296"/>
      <c r="E22" s="208" t="s">
        <v>333</v>
      </c>
      <c r="F22" s="208" t="s">
        <v>332</v>
      </c>
      <c r="G22" s="268"/>
      <c r="J22" s="245"/>
      <c r="K22" s="248"/>
      <c r="L22" s="199" t="s">
        <v>326</v>
      </c>
      <c r="M22" s="241">
        <v>0.35</v>
      </c>
    </row>
    <row r="23" spans="1:20">
      <c r="A23" s="313" t="s">
        <v>341</v>
      </c>
      <c r="B23" s="207" t="s">
        <v>324</v>
      </c>
      <c r="C23" s="241">
        <v>0.5</v>
      </c>
      <c r="J23" s="245"/>
      <c r="K23" s="248"/>
      <c r="L23" s="199" t="s">
        <v>323</v>
      </c>
      <c r="M23" s="241">
        <v>0.13</v>
      </c>
    </row>
    <row r="24" spans="1:20">
      <c r="A24" s="286"/>
      <c r="B24" s="197" t="s">
        <v>322</v>
      </c>
      <c r="C24" s="241">
        <v>0.35</v>
      </c>
      <c r="J24" s="245"/>
      <c r="K24" s="248"/>
      <c r="L24" s="199" t="s">
        <v>321</v>
      </c>
      <c r="M24" s="241">
        <v>0.02</v>
      </c>
    </row>
    <row r="25" spans="1:20" ht="13.3" thickBot="1">
      <c r="A25" s="286"/>
      <c r="B25" s="197" t="s">
        <v>320</v>
      </c>
      <c r="C25" s="241">
        <v>0.13</v>
      </c>
      <c r="J25" s="251"/>
      <c r="K25" s="253"/>
      <c r="L25" s="198" t="s">
        <v>91</v>
      </c>
    </row>
    <row r="26" spans="1:20">
      <c r="A26" s="286"/>
      <c r="B26" s="197" t="s">
        <v>319</v>
      </c>
      <c r="C26" s="241">
        <v>0.02</v>
      </c>
      <c r="J26" s="206"/>
      <c r="K26" s="206"/>
      <c r="L26" s="206"/>
      <c r="M26" s="206"/>
      <c r="N26" s="206"/>
      <c r="O26" s="206"/>
      <c r="P26" s="206"/>
      <c r="Q26" s="206"/>
    </row>
    <row r="27" spans="1:20">
      <c r="A27" s="287"/>
      <c r="B27" s="201" t="s">
        <v>91</v>
      </c>
      <c r="C27" s="242"/>
      <c r="J27" s="206" t="s">
        <v>340</v>
      </c>
      <c r="K27" s="206"/>
      <c r="L27" s="206"/>
      <c r="M27" s="206"/>
      <c r="N27" s="206"/>
      <c r="O27" s="206"/>
      <c r="P27" s="206"/>
      <c r="Q27" s="206"/>
    </row>
    <row r="28" spans="1:20" ht="13.3" thickBot="1">
      <c r="A28" s="285" t="s">
        <v>339</v>
      </c>
      <c r="B28" s="200" t="s">
        <v>324</v>
      </c>
      <c r="C28" s="241">
        <v>0.5</v>
      </c>
      <c r="J28" s="254" t="s">
        <v>347</v>
      </c>
      <c r="K28" s="248"/>
      <c r="L28" s="248"/>
      <c r="M28" s="248"/>
      <c r="N28" s="248"/>
      <c r="O28" s="248"/>
      <c r="P28" s="248"/>
      <c r="Q28" s="248"/>
    </row>
    <row r="29" spans="1:20" ht="13.3" thickBot="1">
      <c r="A29" s="286"/>
      <c r="B29" s="197" t="s">
        <v>322</v>
      </c>
      <c r="C29" s="241">
        <v>0.35</v>
      </c>
      <c r="J29" s="255" t="s">
        <v>338</v>
      </c>
      <c r="K29" s="256"/>
      <c r="L29" s="257"/>
      <c r="M29" s="259" t="s">
        <v>337</v>
      </c>
      <c r="N29" s="261" t="s">
        <v>336</v>
      </c>
      <c r="O29" s="263" t="s">
        <v>335</v>
      </c>
      <c r="P29" s="264"/>
      <c r="Q29" s="265" t="s">
        <v>334</v>
      </c>
    </row>
    <row r="30" spans="1:20" ht="13.3" thickBot="1">
      <c r="A30" s="286"/>
      <c r="B30" s="197" t="s">
        <v>320</v>
      </c>
      <c r="C30" s="241">
        <v>0.13</v>
      </c>
      <c r="J30" s="251"/>
      <c r="K30" s="253"/>
      <c r="L30" s="258"/>
      <c r="M30" s="260"/>
      <c r="N30" s="262"/>
      <c r="O30" s="205" t="s">
        <v>333</v>
      </c>
      <c r="P30" s="205" t="s">
        <v>332</v>
      </c>
      <c r="Q30" s="266"/>
    </row>
    <row r="31" spans="1:20">
      <c r="A31" s="286"/>
      <c r="B31" s="197" t="s">
        <v>319</v>
      </c>
      <c r="C31" s="241">
        <v>0.02</v>
      </c>
      <c r="J31" s="244" t="s">
        <v>331</v>
      </c>
      <c r="K31" s="247" t="s">
        <v>328</v>
      </c>
      <c r="L31" s="204" t="s">
        <v>327</v>
      </c>
      <c r="M31" s="241">
        <v>0.5</v>
      </c>
    </row>
    <row r="32" spans="1:20">
      <c r="A32" s="287"/>
      <c r="B32" s="201" t="s">
        <v>91</v>
      </c>
      <c r="C32" s="242"/>
      <c r="J32" s="245"/>
      <c r="K32" s="248"/>
      <c r="L32" s="199" t="s">
        <v>326</v>
      </c>
      <c r="M32" s="241">
        <v>0.35</v>
      </c>
    </row>
    <row r="33" spans="1:13">
      <c r="A33" s="285" t="s">
        <v>330</v>
      </c>
      <c r="B33" s="200" t="s">
        <v>324</v>
      </c>
      <c r="C33" s="241">
        <v>0.5</v>
      </c>
      <c r="J33" s="245"/>
      <c r="K33" s="248"/>
      <c r="L33" s="199" t="s">
        <v>323</v>
      </c>
      <c r="M33" s="241">
        <v>0.13</v>
      </c>
    </row>
    <row r="34" spans="1:13">
      <c r="A34" s="286"/>
      <c r="B34" s="197" t="s">
        <v>322</v>
      </c>
      <c r="C34" s="241">
        <v>0.35</v>
      </c>
      <c r="J34" s="245"/>
      <c r="K34" s="248"/>
      <c r="L34" s="199" t="s">
        <v>321</v>
      </c>
      <c r="M34" s="241">
        <v>0.02</v>
      </c>
    </row>
    <row r="35" spans="1:13">
      <c r="A35" s="286"/>
      <c r="B35" s="197" t="s">
        <v>320</v>
      </c>
      <c r="C35" s="241">
        <v>0.13</v>
      </c>
      <c r="J35" s="246"/>
      <c r="K35" s="249"/>
      <c r="L35" s="203" t="s">
        <v>91</v>
      </c>
      <c r="M35" s="242"/>
    </row>
    <row r="36" spans="1:13" ht="13.3" thickBot="1">
      <c r="A36" s="286"/>
      <c r="B36" s="197" t="s">
        <v>319</v>
      </c>
      <c r="C36" s="241">
        <v>0.02</v>
      </c>
      <c r="J36" s="250" t="s">
        <v>329</v>
      </c>
      <c r="K36" s="252" t="s">
        <v>328</v>
      </c>
      <c r="L36" s="202" t="s">
        <v>327</v>
      </c>
      <c r="M36" s="241">
        <v>0.5</v>
      </c>
    </row>
    <row r="37" spans="1:13">
      <c r="A37" s="287"/>
      <c r="B37" s="201" t="s">
        <v>91</v>
      </c>
      <c r="C37" s="242"/>
      <c r="J37" s="245"/>
      <c r="K37" s="248"/>
      <c r="L37" s="199" t="s">
        <v>326</v>
      </c>
      <c r="M37" s="241">
        <v>0.35</v>
      </c>
    </row>
    <row r="38" spans="1:13" ht="13.3" thickBot="1">
      <c r="A38" s="288" t="s">
        <v>325</v>
      </c>
      <c r="B38" s="200" t="s">
        <v>324</v>
      </c>
      <c r="C38" s="241">
        <v>0.5</v>
      </c>
      <c r="J38" s="245"/>
      <c r="K38" s="248"/>
      <c r="L38" s="199" t="s">
        <v>323</v>
      </c>
      <c r="M38" s="241">
        <v>0.13</v>
      </c>
    </row>
    <row r="39" spans="1:13">
      <c r="A39" s="286"/>
      <c r="B39" s="197" t="s">
        <v>322</v>
      </c>
      <c r="C39" s="241">
        <v>0.35</v>
      </c>
      <c r="J39" s="245"/>
      <c r="K39" s="248"/>
      <c r="L39" s="199" t="s">
        <v>321</v>
      </c>
      <c r="M39" s="241">
        <v>0.02</v>
      </c>
    </row>
    <row r="40" spans="1:13" ht="13.3" thickBot="1">
      <c r="A40" s="286"/>
      <c r="B40" s="197" t="s">
        <v>320</v>
      </c>
      <c r="C40" s="241">
        <v>0.13</v>
      </c>
      <c r="J40" s="251"/>
      <c r="K40" s="253"/>
      <c r="L40" s="198" t="s">
        <v>91</v>
      </c>
      <c r="M40" s="242"/>
    </row>
    <row r="41" spans="1:13">
      <c r="A41" s="286"/>
      <c r="B41" s="197" t="s">
        <v>319</v>
      </c>
      <c r="C41" s="241">
        <v>0.02</v>
      </c>
    </row>
    <row r="42" spans="1:13" ht="13.3" thickBot="1">
      <c r="A42" s="274"/>
      <c r="B42" s="196" t="s">
        <v>91</v>
      </c>
      <c r="C42" s="242"/>
    </row>
    <row r="43" spans="1:13">
      <c r="A43" s="195"/>
      <c r="B43" s="195"/>
      <c r="C43" s="194"/>
      <c r="D43" s="193"/>
      <c r="E43" s="193"/>
      <c r="F43" s="193"/>
      <c r="G43" s="193"/>
      <c r="H43" s="192"/>
    </row>
    <row r="44" spans="1:13">
      <c r="F44" s="193"/>
      <c r="G44" s="193"/>
      <c r="H44" s="192"/>
    </row>
    <row r="45" spans="1:13">
      <c r="F45" s="193"/>
      <c r="G45" s="193"/>
      <c r="H45" s="192"/>
    </row>
  </sheetData>
  <mergeCells count="38">
    <mergeCell ref="A33:A37"/>
    <mergeCell ref="A38:A42"/>
    <mergeCell ref="A4:D4"/>
    <mergeCell ref="A5:D5"/>
    <mergeCell ref="D21:D22"/>
    <mergeCell ref="A12:G12"/>
    <mergeCell ref="A13:B14"/>
    <mergeCell ref="C13:C14"/>
    <mergeCell ref="D13:D14"/>
    <mergeCell ref="E13:F13"/>
    <mergeCell ref="A28:A32"/>
    <mergeCell ref="C21:C22"/>
    <mergeCell ref="A15:A19"/>
    <mergeCell ref="E21:F21"/>
    <mergeCell ref="A21:B22"/>
    <mergeCell ref="A23:A27"/>
    <mergeCell ref="G13:G14"/>
    <mergeCell ref="J16:J20"/>
    <mergeCell ref="K16:K20"/>
    <mergeCell ref="J21:J25"/>
    <mergeCell ref="K21:K25"/>
    <mergeCell ref="J13:Q13"/>
    <mergeCell ref="J14:L15"/>
    <mergeCell ref="O14:P14"/>
    <mergeCell ref="G21:G22"/>
    <mergeCell ref="Q14:Q15"/>
    <mergeCell ref="M14:M15"/>
    <mergeCell ref="N14:N15"/>
    <mergeCell ref="J31:J35"/>
    <mergeCell ref="K31:K35"/>
    <mergeCell ref="J36:J40"/>
    <mergeCell ref="K36:K40"/>
    <mergeCell ref="J28:Q28"/>
    <mergeCell ref="J29:L30"/>
    <mergeCell ref="M29:M30"/>
    <mergeCell ref="N29:N30"/>
    <mergeCell ref="O29:P29"/>
    <mergeCell ref="Q29:Q30"/>
  </mergeCells>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sheetPr enableFormatConditionsCalculation="0">
    <tabColor theme="8" tint="-0.249977111117893"/>
  </sheetPr>
  <dimension ref="A1:P39"/>
  <sheetViews>
    <sheetView workbookViewId="0">
      <selection activeCell="B17" sqref="B17"/>
    </sheetView>
  </sheetViews>
  <sheetFormatPr defaultColWidth="9.09765625" defaultRowHeight="16.5" customHeight="1"/>
  <cols>
    <col min="1" max="1" width="3.8984375" style="3" customWidth="1"/>
    <col min="2" max="2" width="20.69921875" style="41" customWidth="1"/>
    <col min="3" max="3" width="19.8984375" style="5" customWidth="1"/>
    <col min="4" max="4" width="10.09765625" style="8" customWidth="1"/>
    <col min="5" max="5" width="13" style="8" customWidth="1"/>
    <col min="6" max="6" width="2.296875" style="3" customWidth="1"/>
    <col min="7" max="7" width="11.09765625" style="3" customWidth="1"/>
    <col min="8" max="8" width="12.3984375" style="3" customWidth="1"/>
    <col min="9" max="9" width="8" style="8" customWidth="1"/>
    <col min="10" max="10" width="3.09765625" style="3" customWidth="1"/>
    <col min="11" max="11" width="17.3984375" style="31" customWidth="1"/>
    <col min="12" max="12" width="2.296875" style="3" customWidth="1"/>
    <col min="13" max="13" width="10.09765625" style="31" customWidth="1"/>
    <col min="14" max="14" width="2.3984375" style="3" customWidth="1"/>
    <col min="15" max="15" width="12" style="3" customWidth="1"/>
    <col min="16" max="16" width="8" style="3" customWidth="1"/>
    <col min="17" max="17" width="8.09765625" style="3" customWidth="1"/>
    <col min="18" max="18" width="5.8984375" style="3" customWidth="1"/>
    <col min="19" max="19" width="9.296875" style="3" bestFit="1" customWidth="1"/>
    <col min="20" max="20" width="6.8984375" style="3" customWidth="1"/>
    <col min="21" max="21" width="11.69921875" style="3" bestFit="1" customWidth="1"/>
    <col min="22" max="22" width="6.09765625" style="3" customWidth="1"/>
    <col min="23" max="16384" width="9.09765625" style="3"/>
  </cols>
  <sheetData>
    <row r="1" spans="1:16" ht="33.799999999999997" customHeight="1">
      <c r="A1" s="314" t="s">
        <v>276</v>
      </c>
      <c r="B1" s="314"/>
      <c r="C1" s="314"/>
      <c r="D1" s="314"/>
      <c r="E1" s="314"/>
      <c r="F1" s="314"/>
      <c r="G1" s="314"/>
      <c r="H1" s="314"/>
      <c r="K1" s="63"/>
      <c r="L1" s="64"/>
    </row>
    <row r="2" spans="1:16" ht="14.4" customHeight="1">
      <c r="A2" s="75"/>
      <c r="B2" s="126" t="s">
        <v>263</v>
      </c>
      <c r="C2" s="75"/>
      <c r="D2" s="75"/>
      <c r="E2" s="75"/>
      <c r="K2" s="63"/>
      <c r="L2" s="64"/>
    </row>
    <row r="3" spans="1:16" ht="14.4" customHeight="1">
      <c r="A3" s="75"/>
      <c r="B3" s="127" t="s">
        <v>265</v>
      </c>
      <c r="C3" s="75"/>
      <c r="D3" s="75"/>
      <c r="E3" s="75"/>
      <c r="K3" s="63"/>
      <c r="L3" s="64"/>
    </row>
    <row r="4" spans="1:16" s="4" customFormat="1" ht="63.7" customHeight="1">
      <c r="B4" s="36"/>
      <c r="C4" s="13" t="s">
        <v>5</v>
      </c>
      <c r="D4" s="13" t="s">
        <v>6</v>
      </c>
      <c r="E4" s="13" t="s">
        <v>7</v>
      </c>
      <c r="G4" s="37" t="s">
        <v>8</v>
      </c>
      <c r="H4" s="37" t="s">
        <v>9</v>
      </c>
      <c r="I4" s="37" t="s">
        <v>31</v>
      </c>
      <c r="J4" s="37"/>
      <c r="K4" s="58" t="s">
        <v>65</v>
      </c>
      <c r="L4" s="66"/>
      <c r="M4" s="54" t="s">
        <v>37</v>
      </c>
      <c r="O4" s="54" t="s">
        <v>38</v>
      </c>
      <c r="P4" s="54"/>
    </row>
    <row r="5" spans="1:16" ht="16.5" customHeight="1">
      <c r="B5" s="38" t="s">
        <v>27</v>
      </c>
      <c r="D5" s="5"/>
      <c r="E5" s="5"/>
      <c r="K5" s="8" t="s">
        <v>66</v>
      </c>
      <c r="L5" s="29"/>
      <c r="M5" s="39" t="s">
        <v>66</v>
      </c>
      <c r="N5" s="39"/>
      <c r="O5" s="39" t="s">
        <v>66</v>
      </c>
    </row>
    <row r="6" spans="1:16" ht="16.5" customHeight="1">
      <c r="B6" s="20" t="s">
        <v>32</v>
      </c>
      <c r="C6" s="18" t="s">
        <v>28</v>
      </c>
      <c r="D6" s="15">
        <v>1</v>
      </c>
      <c r="E6" s="225">
        <f>'MOUTH CA'!E6</f>
        <v>0.5</v>
      </c>
      <c r="G6" s="3">
        <f>E6*(D6-1)</f>
        <v>0</v>
      </c>
      <c r="H6" s="3">
        <f>(E6*(D6-1)+1)</f>
        <v>1</v>
      </c>
      <c r="I6" s="28">
        <f>+G6/H6</f>
        <v>0</v>
      </c>
      <c r="K6" s="8"/>
      <c r="L6" s="29"/>
      <c r="M6" s="39"/>
      <c r="N6" s="39"/>
    </row>
    <row r="7" spans="1:16" ht="16.5" customHeight="1">
      <c r="B7" s="20" t="s">
        <v>33</v>
      </c>
      <c r="C7" s="18" t="s">
        <v>28</v>
      </c>
      <c r="D7" s="15">
        <v>0.94</v>
      </c>
      <c r="E7" s="225">
        <f>'MOUTH CA'!E7</f>
        <v>0.35</v>
      </c>
      <c r="G7" s="3">
        <f>E7*(D7-1)</f>
        <v>-2.1000000000000019E-2</v>
      </c>
      <c r="H7" s="3">
        <f>(E7*(D7-1)+1)</f>
        <v>0.97899999999999998</v>
      </c>
      <c r="I7" s="28">
        <f>+G7/H7</f>
        <v>-2.1450459652706862E-2</v>
      </c>
      <c r="K7" s="8"/>
      <c r="L7" s="29"/>
      <c r="M7" s="39"/>
      <c r="N7" s="39"/>
    </row>
    <row r="8" spans="1:16" ht="27.7" customHeight="1">
      <c r="B8" s="21" t="s">
        <v>34</v>
      </c>
      <c r="C8" s="18" t="s">
        <v>28</v>
      </c>
      <c r="D8" s="70">
        <v>1.1299999999999999</v>
      </c>
      <c r="E8" s="225">
        <f>'MOUTH CA'!E8</f>
        <v>0.13</v>
      </c>
      <c r="G8" s="3">
        <f>E8*(D8-1)</f>
        <v>1.6899999999999988E-2</v>
      </c>
      <c r="H8" s="3">
        <f>(E8*(D8-1)+1)</f>
        <v>1.0168999999999999</v>
      </c>
      <c r="I8" s="28">
        <f>+G8/H8</f>
        <v>1.6619136591601916E-2</v>
      </c>
      <c r="K8" s="8"/>
      <c r="L8" s="29"/>
      <c r="M8" s="39"/>
      <c r="N8" s="39"/>
    </row>
    <row r="9" spans="1:16" ht="27.7" customHeight="1">
      <c r="B9" s="21" t="s">
        <v>35</v>
      </c>
      <c r="C9" s="18" t="s">
        <v>28</v>
      </c>
      <c r="D9" s="70">
        <v>1.19</v>
      </c>
      <c r="E9" s="225">
        <f>'MOUTH CA'!E9</f>
        <v>0.02</v>
      </c>
      <c r="G9" s="3">
        <f>E9*(D9-1)</f>
        <v>3.7999999999999991E-3</v>
      </c>
      <c r="H9" s="3">
        <f>(E9*(D9-1)+1)</f>
        <v>1.0038</v>
      </c>
      <c r="I9" s="28">
        <f>+G9/H9</f>
        <v>3.7856146642757512E-3</v>
      </c>
      <c r="K9" s="8"/>
      <c r="L9" s="29"/>
      <c r="M9" s="39"/>
      <c r="N9" s="39"/>
    </row>
    <row r="10" spans="1:16" ht="16.5" customHeight="1">
      <c r="B10" s="43" t="s">
        <v>36</v>
      </c>
      <c r="C10" s="44"/>
      <c r="D10" s="45"/>
      <c r="E10" s="46"/>
      <c r="F10" s="47"/>
      <c r="G10" s="48">
        <f>(E7*(D7-1)+E8*(D8-1)+E9*(D9-1))</f>
        <v>-3.0000000000003158E-4</v>
      </c>
      <c r="H10" s="48">
        <f>(E7*(D7-1)+E8*(D8-1)+E9*(D9-1))+1</f>
        <v>0.99969999999999992</v>
      </c>
      <c r="I10" s="49">
        <f>+G10/H10</f>
        <v>-3.0009002700813405E-4</v>
      </c>
      <c r="K10" s="61"/>
      <c r="L10" s="59"/>
      <c r="M10" s="80">
        <f>+I10*K10</f>
        <v>0</v>
      </c>
      <c r="N10" s="32"/>
    </row>
    <row r="11" spans="1:16" ht="16.5" customHeight="1">
      <c r="B11" s="20"/>
      <c r="C11" s="18"/>
      <c r="D11" s="14"/>
      <c r="E11" s="42"/>
      <c r="I11" s="28"/>
      <c r="K11" s="8"/>
      <c r="L11" s="29"/>
      <c r="M11" s="39"/>
      <c r="N11" s="39"/>
    </row>
    <row r="12" spans="1:16" ht="16.5" customHeight="1">
      <c r="C12" s="17"/>
      <c r="K12" s="8"/>
      <c r="L12" s="29"/>
      <c r="M12" s="39"/>
      <c r="N12" s="39"/>
    </row>
    <row r="13" spans="1:16" ht="16.5" customHeight="1">
      <c r="B13" s="20" t="s">
        <v>32</v>
      </c>
      <c r="C13" s="18" t="s">
        <v>29</v>
      </c>
      <c r="D13" s="15">
        <v>1</v>
      </c>
      <c r="E13" s="225">
        <f>'MOUTH CA'!E13</f>
        <v>0.5</v>
      </c>
      <c r="G13" s="3">
        <f>E13*(D13-1)</f>
        <v>0</v>
      </c>
      <c r="H13" s="3">
        <f>(E13*(D13-1)+1)</f>
        <v>1</v>
      </c>
      <c r="I13" s="28">
        <f>+G13/H13</f>
        <v>0</v>
      </c>
      <c r="K13" s="3"/>
      <c r="L13" s="6"/>
      <c r="M13" s="3"/>
    </row>
    <row r="14" spans="1:16" ht="16.5" customHeight="1">
      <c r="B14" s="20" t="s">
        <v>33</v>
      </c>
      <c r="C14" s="18" t="s">
        <v>29</v>
      </c>
      <c r="D14" s="15">
        <v>0.66</v>
      </c>
      <c r="E14" s="225">
        <f>'MOUTH CA'!E14</f>
        <v>0.35</v>
      </c>
      <c r="G14" s="3">
        <f>E14*(D14-1)</f>
        <v>-0.11899999999999998</v>
      </c>
      <c r="H14" s="3">
        <f>(E14*(D14-1)+1)</f>
        <v>0.88100000000000001</v>
      </c>
      <c r="I14" s="28">
        <f>+G14/H14</f>
        <v>-0.13507377979568669</v>
      </c>
      <c r="K14" s="3"/>
      <c r="L14" s="6"/>
      <c r="M14" s="3"/>
    </row>
    <row r="15" spans="1:16" ht="24.8" customHeight="1">
      <c r="B15" s="21" t="s">
        <v>34</v>
      </c>
      <c r="C15" s="18" t="s">
        <v>29</v>
      </c>
      <c r="D15" s="70">
        <v>0.84</v>
      </c>
      <c r="E15" s="225">
        <f>'MOUTH CA'!E15</f>
        <v>0.13</v>
      </c>
      <c r="G15" s="3">
        <f>E15*(D15-1)</f>
        <v>-2.0800000000000006E-2</v>
      </c>
      <c r="H15" s="3">
        <f>(E15*(D15-1)+1)</f>
        <v>0.97919999999999996</v>
      </c>
      <c r="I15" s="28">
        <f>+G15/H15</f>
        <v>-2.1241830065359485E-2</v>
      </c>
      <c r="K15" s="3"/>
      <c r="L15" s="6"/>
      <c r="M15" s="3"/>
    </row>
    <row r="16" spans="1:16" ht="24.8" customHeight="1">
      <c r="B16" s="21" t="s">
        <v>35</v>
      </c>
      <c r="C16" s="18" t="s">
        <v>29</v>
      </c>
      <c r="D16" s="70">
        <v>1.53</v>
      </c>
      <c r="E16" s="225">
        <f>'MOUTH CA'!E16</f>
        <v>0.02</v>
      </c>
      <c r="G16" s="3">
        <f>E16*(D16-1)</f>
        <v>1.06E-2</v>
      </c>
      <c r="H16" s="3">
        <f>(E16*(D16-1)+1)</f>
        <v>1.0105999999999999</v>
      </c>
      <c r="I16" s="28">
        <f>+G16/H16</f>
        <v>1.0488818523649317E-2</v>
      </c>
      <c r="K16" s="3"/>
      <c r="L16" s="6"/>
      <c r="M16" s="3"/>
    </row>
    <row r="17" spans="2:15" ht="16.5" customHeight="1">
      <c r="B17" s="43" t="s">
        <v>36</v>
      </c>
      <c r="C17" s="44"/>
      <c r="D17" s="45"/>
      <c r="E17" s="46"/>
      <c r="F17" s="47"/>
      <c r="G17" s="48">
        <f>(E14*(D14-1)+E15*(D15-1)+E16*(D16-1))</f>
        <v>-0.12919999999999998</v>
      </c>
      <c r="H17" s="48">
        <f>(E14*(D14-1)+E15*(D15-1)+E16*(D16-1))+1</f>
        <v>0.87080000000000002</v>
      </c>
      <c r="I17" s="49">
        <f>+G17/H17</f>
        <v>-0.1483693155718879</v>
      </c>
      <c r="K17" s="61"/>
      <c r="L17" s="59"/>
      <c r="M17" s="80">
        <f>+I17*K17</f>
        <v>0</v>
      </c>
      <c r="N17" s="32"/>
    </row>
    <row r="18" spans="2:15" ht="16.5" customHeight="1">
      <c r="B18" s="3"/>
      <c r="C18" s="18"/>
      <c r="D18" s="14"/>
      <c r="E18" s="27"/>
      <c r="K18" s="3"/>
      <c r="M18" s="3"/>
    </row>
    <row r="19" spans="2:15" ht="16.5" customHeight="1">
      <c r="B19" s="40"/>
      <c r="C19" s="18"/>
      <c r="D19" s="14"/>
      <c r="E19" s="27"/>
      <c r="J19" s="12"/>
      <c r="K19" s="50">
        <f>SUM(K10:K17)</f>
        <v>0</v>
      </c>
      <c r="L19" s="50"/>
      <c r="M19" s="81">
        <f>+M10+M17</f>
        <v>0</v>
      </c>
      <c r="N19" s="50"/>
      <c r="O19" s="52" t="e">
        <f>M19/K19</f>
        <v>#DIV/0!</v>
      </c>
    </row>
    <row r="22" spans="2:15" ht="16.5" customHeight="1">
      <c r="B22"/>
    </row>
    <row r="23" spans="2:15" ht="16.5" customHeight="1">
      <c r="B23"/>
    </row>
    <row r="24" spans="2:15" ht="17.45" customHeight="1">
      <c r="B24"/>
    </row>
    <row r="25" spans="2:15" ht="17.45" customHeight="1">
      <c r="B25"/>
    </row>
    <row r="26" spans="2:15" ht="17.45" customHeight="1">
      <c r="B26"/>
    </row>
    <row r="27" spans="2:15" ht="15.25" customHeight="1">
      <c r="B27"/>
    </row>
    <row r="28" spans="2:15" ht="17.45" customHeight="1">
      <c r="B28"/>
    </row>
    <row r="29" spans="2:15" ht="17.45" customHeight="1">
      <c r="B29"/>
    </row>
    <row r="30" spans="2:15" ht="16.5" customHeight="1">
      <c r="B30"/>
    </row>
    <row r="31" spans="2:15" ht="16.5" customHeight="1">
      <c r="B31"/>
    </row>
    <row r="32" spans="2:15" ht="16.5" customHeight="1">
      <c r="B32"/>
    </row>
    <row r="33" spans="2:2" ht="16.5" customHeight="1">
      <c r="B33"/>
    </row>
    <row r="34" spans="2:2" ht="16.5" customHeight="1">
      <c r="B34"/>
    </row>
    <row r="35" spans="2:2" ht="16.5" customHeight="1">
      <c r="B35" s="67"/>
    </row>
    <row r="36" spans="2:2" ht="16.5" customHeight="1">
      <c r="B36"/>
    </row>
    <row r="37" spans="2:2" ht="16.5" customHeight="1">
      <c r="B37" s="68"/>
    </row>
    <row r="38" spans="2:2" ht="16.5" customHeight="1">
      <c r="B38"/>
    </row>
    <row r="39" spans="2:2" ht="16.5" customHeight="1">
      <c r="B39"/>
    </row>
  </sheetData>
  <mergeCells count="1">
    <mergeCell ref="A1:H1"/>
  </mergeCells>
  <phoneticPr fontId="2" type="noConversion"/>
  <pageMargins left="0.75" right="0.75" top="1" bottom="1" header="0.5" footer="0.5"/>
  <pageSetup paperSize="5" scale="74" orientation="landscape" r:id="rId1"/>
  <headerFooter alignWithMargins="0"/>
</worksheet>
</file>

<file path=xl/worksheets/sheet21.xml><?xml version="1.0" encoding="utf-8"?>
<worksheet xmlns="http://schemas.openxmlformats.org/spreadsheetml/2006/main" xmlns:r="http://schemas.openxmlformats.org/officeDocument/2006/relationships">
  <sheetPr enableFormatConditionsCalculation="0">
    <tabColor theme="8" tint="-0.249977111117893"/>
  </sheetPr>
  <dimension ref="A1:P39"/>
  <sheetViews>
    <sheetView workbookViewId="0">
      <selection sqref="A1:H1"/>
    </sheetView>
  </sheetViews>
  <sheetFormatPr defaultColWidth="9.09765625" defaultRowHeight="16.5" customHeight="1"/>
  <cols>
    <col min="1" max="1" width="3.8984375" style="3" customWidth="1"/>
    <col min="2" max="2" width="20.69921875" style="41" customWidth="1"/>
    <col min="3" max="3" width="19.8984375" style="5" customWidth="1"/>
    <col min="4" max="4" width="10.09765625" style="8" customWidth="1"/>
    <col min="5" max="5" width="13" style="8" customWidth="1"/>
    <col min="6" max="6" width="2.296875" style="3" customWidth="1"/>
    <col min="7" max="7" width="11.09765625" style="3" customWidth="1"/>
    <col min="8" max="8" width="12.3984375" style="3" customWidth="1"/>
    <col min="9" max="9" width="8" style="8" customWidth="1"/>
    <col min="10" max="10" width="3.09765625" style="3" customWidth="1"/>
    <col min="11" max="11" width="18.296875" style="31" customWidth="1"/>
    <col min="12" max="12" width="2.296875" style="3" customWidth="1"/>
    <col min="13" max="13" width="10.09765625" style="31" customWidth="1"/>
    <col min="14" max="14" width="2.3984375" style="3" customWidth="1"/>
    <col min="15" max="15" width="12" style="3" customWidth="1"/>
    <col min="16" max="16" width="8" style="3" customWidth="1"/>
    <col min="17" max="17" width="8.09765625" style="3" customWidth="1"/>
    <col min="18" max="18" width="5.8984375" style="3" customWidth="1"/>
    <col min="19" max="19" width="9.296875" style="3" bestFit="1" customWidth="1"/>
    <col min="20" max="20" width="6.8984375" style="3" customWidth="1"/>
    <col min="21" max="21" width="11.69921875" style="3" bestFit="1" customWidth="1"/>
    <col min="22" max="22" width="6.09765625" style="3" customWidth="1"/>
    <col min="23" max="16384" width="9.09765625" style="3"/>
  </cols>
  <sheetData>
    <row r="1" spans="1:16" ht="50.4" customHeight="1">
      <c r="A1" s="314" t="s">
        <v>365</v>
      </c>
      <c r="B1" s="314"/>
      <c r="C1" s="314"/>
      <c r="D1" s="314"/>
      <c r="E1" s="314"/>
      <c r="F1" s="314"/>
      <c r="G1" s="314"/>
      <c r="H1" s="314"/>
      <c r="K1" s="63"/>
      <c r="L1" s="64"/>
    </row>
    <row r="2" spans="1:16" ht="12.75" customHeight="1">
      <c r="A2" s="75"/>
      <c r="B2" s="126" t="s">
        <v>263</v>
      </c>
      <c r="C2" s="75"/>
      <c r="D2" s="75"/>
      <c r="E2" s="75"/>
      <c r="K2" s="63"/>
      <c r="L2" s="64"/>
    </row>
    <row r="3" spans="1:16" ht="12.75" customHeight="1">
      <c r="A3" s="75"/>
      <c r="B3" s="127" t="s">
        <v>265</v>
      </c>
      <c r="C3" s="75"/>
      <c r="D3" s="75"/>
      <c r="E3" s="75"/>
      <c r="K3" s="63"/>
      <c r="L3" s="64"/>
    </row>
    <row r="4" spans="1:16" s="4" customFormat="1" ht="60.95" customHeight="1">
      <c r="B4" s="36"/>
      <c r="C4" s="13" t="s">
        <v>5</v>
      </c>
      <c r="D4" s="13" t="s">
        <v>6</v>
      </c>
      <c r="E4" s="13" t="s">
        <v>7</v>
      </c>
      <c r="G4" s="37" t="s">
        <v>8</v>
      </c>
      <c r="H4" s="37" t="s">
        <v>9</v>
      </c>
      <c r="I4" s="37" t="s">
        <v>31</v>
      </c>
      <c r="J4" s="37"/>
      <c r="K4" s="58" t="s">
        <v>65</v>
      </c>
      <c r="L4" s="66"/>
      <c r="M4" s="54" t="s">
        <v>37</v>
      </c>
      <c r="O4" s="54" t="s">
        <v>38</v>
      </c>
      <c r="P4" s="54"/>
    </row>
    <row r="5" spans="1:16" ht="16.5" customHeight="1">
      <c r="B5" s="38" t="s">
        <v>27</v>
      </c>
      <c r="D5" s="5"/>
      <c r="E5" s="5"/>
      <c r="K5" s="8" t="s">
        <v>66</v>
      </c>
      <c r="L5" s="29"/>
      <c r="M5" s="39" t="s">
        <v>66</v>
      </c>
      <c r="N5" s="39"/>
      <c r="O5" s="39" t="s">
        <v>66</v>
      </c>
    </row>
    <row r="6" spans="1:16" ht="16.5" customHeight="1">
      <c r="B6" s="20" t="s">
        <v>32</v>
      </c>
      <c r="C6" s="18" t="s">
        <v>28</v>
      </c>
      <c r="D6" s="15">
        <v>1</v>
      </c>
      <c r="E6" s="225">
        <f>'MOUTH CA'!E6</f>
        <v>0.5</v>
      </c>
      <c r="G6" s="3">
        <f>E6*(D6-1)</f>
        <v>0</v>
      </c>
      <c r="H6" s="3">
        <f>(E6*(D6-1)+1)</f>
        <v>1</v>
      </c>
      <c r="I6" s="28">
        <f>+G6/H6</f>
        <v>0</v>
      </c>
      <c r="K6" s="8"/>
      <c r="L6" s="29"/>
      <c r="M6" s="39"/>
      <c r="N6" s="39"/>
    </row>
    <row r="7" spans="1:16" ht="16.5" customHeight="1">
      <c r="B7" s="20" t="s">
        <v>33</v>
      </c>
      <c r="C7" s="18" t="s">
        <v>28</v>
      </c>
      <c r="D7" s="15">
        <v>1.1200000000000001</v>
      </c>
      <c r="E7" s="225">
        <f>'MOUTH CA'!E7</f>
        <v>0.35</v>
      </c>
      <c r="G7" s="3">
        <f>E7*(D7-1)</f>
        <v>4.2000000000000037E-2</v>
      </c>
      <c r="H7" s="3">
        <f>(E7*(D7-1)+1)</f>
        <v>1.042</v>
      </c>
      <c r="I7" s="28">
        <f>+G7/H7</f>
        <v>4.0307101727447253E-2</v>
      </c>
      <c r="K7" s="8"/>
      <c r="L7" s="29"/>
      <c r="M7" s="39"/>
      <c r="N7" s="39"/>
    </row>
    <row r="8" spans="1:16" ht="27.7" customHeight="1">
      <c r="B8" s="21" t="s">
        <v>34</v>
      </c>
      <c r="C8" s="18" t="s">
        <v>28</v>
      </c>
      <c r="D8" s="70">
        <v>1.4</v>
      </c>
      <c r="E8" s="225">
        <f>'MOUTH CA'!E8</f>
        <v>0.13</v>
      </c>
      <c r="G8" s="3">
        <f>E8*(D8-1)</f>
        <v>5.1999999999999991E-2</v>
      </c>
      <c r="H8" s="3">
        <f>(E8*(D8-1)+1)</f>
        <v>1.052</v>
      </c>
      <c r="I8" s="28">
        <f>+G8/H8</f>
        <v>4.9429657794676798E-2</v>
      </c>
      <c r="K8" s="8"/>
      <c r="L8" s="29"/>
      <c r="M8" s="39"/>
      <c r="N8" s="39"/>
    </row>
    <row r="9" spans="1:16" ht="27.7" customHeight="1">
      <c r="B9" s="21" t="s">
        <v>35</v>
      </c>
      <c r="C9" s="18" t="s">
        <v>28</v>
      </c>
      <c r="D9" s="70">
        <v>1.54</v>
      </c>
      <c r="E9" s="225">
        <f>'MOUTH CA'!E9</f>
        <v>0.02</v>
      </c>
      <c r="G9" s="3">
        <f>E9*(D9-1)</f>
        <v>1.0800000000000001E-2</v>
      </c>
      <c r="H9" s="3">
        <f>(E9*(D9-1)+1)</f>
        <v>1.0107999999999999</v>
      </c>
      <c r="I9" s="28">
        <f>+G9/H9</f>
        <v>1.068460625247329E-2</v>
      </c>
      <c r="K9" s="8"/>
      <c r="L9" s="29"/>
      <c r="M9" s="39"/>
      <c r="N9" s="39"/>
    </row>
    <row r="10" spans="1:16" ht="16.5" customHeight="1">
      <c r="B10" s="43" t="s">
        <v>36</v>
      </c>
      <c r="C10" s="44"/>
      <c r="D10" s="45"/>
      <c r="E10" s="46"/>
      <c r="F10" s="47"/>
      <c r="G10" s="48">
        <f>(E7*(D7-1)+E8*(D8-1)+E9*(D9-1))</f>
        <v>0.10480000000000003</v>
      </c>
      <c r="H10" s="48">
        <f>(E7*(D7-1)+E8*(D8-1)+E9*(D9-1))+1</f>
        <v>1.1048</v>
      </c>
      <c r="I10" s="49">
        <f>+G10/H10</f>
        <v>9.4858797972483741E-2</v>
      </c>
      <c r="K10" s="61"/>
      <c r="L10" s="59"/>
      <c r="M10" s="80">
        <f>+I10*K10</f>
        <v>0</v>
      </c>
      <c r="N10" s="32"/>
    </row>
    <row r="11" spans="1:16" ht="16.5" customHeight="1">
      <c r="B11" s="20"/>
      <c r="C11" s="18"/>
      <c r="D11" s="14"/>
      <c r="E11" s="42"/>
      <c r="I11" s="28"/>
      <c r="K11" s="8"/>
      <c r="L11" s="29"/>
      <c r="M11" s="39"/>
      <c r="N11" s="39"/>
    </row>
    <row r="12" spans="1:16" ht="16.5" customHeight="1">
      <c r="C12" s="17"/>
      <c r="K12" s="8"/>
      <c r="L12" s="29"/>
      <c r="M12" s="39"/>
      <c r="N12" s="39"/>
    </row>
    <row r="13" spans="1:16" ht="16.5" customHeight="1">
      <c r="B13" s="20" t="s">
        <v>32</v>
      </c>
      <c r="C13" s="18" t="s">
        <v>29</v>
      </c>
      <c r="D13" s="15">
        <v>1</v>
      </c>
      <c r="E13" s="225">
        <f>'MOUTH CA'!E13</f>
        <v>0.5</v>
      </c>
      <c r="G13" s="3">
        <f>E13*(D13-1)</f>
        <v>0</v>
      </c>
      <c r="H13" s="3">
        <f>(E13*(D13-1)+1)</f>
        <v>1</v>
      </c>
      <c r="I13" s="28">
        <f>+G13/H13</f>
        <v>0</v>
      </c>
      <c r="K13" s="3"/>
      <c r="L13" s="6"/>
      <c r="M13" s="3"/>
    </row>
    <row r="14" spans="1:16" ht="16.5" customHeight="1">
      <c r="B14" s="20" t="s">
        <v>33</v>
      </c>
      <c r="C14" s="18" t="s">
        <v>29</v>
      </c>
      <c r="D14" s="15">
        <v>0.74</v>
      </c>
      <c r="E14" s="225">
        <f>'MOUTH CA'!E14</f>
        <v>0.35</v>
      </c>
      <c r="G14" s="3">
        <f>E14*(D14-1)</f>
        <v>-9.0999999999999998E-2</v>
      </c>
      <c r="H14" s="3">
        <f>(E14*(D14-1)+1)</f>
        <v>0.90900000000000003</v>
      </c>
      <c r="I14" s="28">
        <f>+G14/H14</f>
        <v>-0.1001100110011001</v>
      </c>
      <c r="K14" s="3"/>
      <c r="L14" s="6"/>
      <c r="M14" s="3"/>
    </row>
    <row r="15" spans="1:16" ht="24.8" customHeight="1">
      <c r="B15" s="21" t="s">
        <v>34</v>
      </c>
      <c r="C15" s="18" t="s">
        <v>29</v>
      </c>
      <c r="D15" s="70">
        <v>1.04</v>
      </c>
      <c r="E15" s="225">
        <f>'MOUTH CA'!E15</f>
        <v>0.13</v>
      </c>
      <c r="G15" s="3">
        <f>E15*(D15-1)</f>
        <v>5.200000000000005E-3</v>
      </c>
      <c r="H15" s="3">
        <f>(E15*(D15-1)+1)</f>
        <v>1.0052000000000001</v>
      </c>
      <c r="I15" s="28">
        <f>+G15/H15</f>
        <v>5.1730998806207764E-3</v>
      </c>
      <c r="K15" s="3"/>
      <c r="L15" s="6"/>
      <c r="M15" s="3"/>
    </row>
    <row r="16" spans="1:16" ht="24.8" customHeight="1">
      <c r="B16" s="21" t="s">
        <v>35</v>
      </c>
      <c r="C16" s="18" t="s">
        <v>29</v>
      </c>
      <c r="D16" s="70">
        <v>1.94</v>
      </c>
      <c r="E16" s="225">
        <f>'MOUTH CA'!E16</f>
        <v>0.02</v>
      </c>
      <c r="G16" s="3">
        <f>E16*(D16-1)</f>
        <v>1.8800000000000001E-2</v>
      </c>
      <c r="H16" s="3">
        <f>(E16*(D16-1)+1)</f>
        <v>1.0187999999999999</v>
      </c>
      <c r="I16" s="28">
        <f>+G16/H16</f>
        <v>1.845308205732234E-2</v>
      </c>
      <c r="K16" s="3"/>
      <c r="L16" s="6"/>
      <c r="M16" s="3"/>
    </row>
    <row r="17" spans="2:15" ht="16.5" customHeight="1">
      <c r="B17" s="43" t="s">
        <v>36</v>
      </c>
      <c r="C17" s="44"/>
      <c r="D17" s="45"/>
      <c r="E17" s="46"/>
      <c r="F17" s="47"/>
      <c r="G17" s="48">
        <f>(E14*(D14-1)+E15*(D15-1)+E16*(D16-1))</f>
        <v>-6.699999999999999E-2</v>
      </c>
      <c r="H17" s="48">
        <f>(E14*(D14-1)+E15*(D15-1)+E16*(D16-1))+1</f>
        <v>0.93300000000000005</v>
      </c>
      <c r="I17" s="49">
        <f>+G17/H17</f>
        <v>-7.1811361200428706E-2</v>
      </c>
      <c r="K17" s="61"/>
      <c r="L17" s="59"/>
      <c r="M17" s="80">
        <f>+I17*K17</f>
        <v>0</v>
      </c>
      <c r="N17" s="32"/>
    </row>
    <row r="18" spans="2:15" ht="16.5" customHeight="1">
      <c r="B18" s="3"/>
      <c r="C18" s="18"/>
      <c r="D18" s="14"/>
      <c r="E18" s="27"/>
      <c r="K18" s="3"/>
      <c r="M18" s="3"/>
    </row>
    <row r="19" spans="2:15" ht="16.5" customHeight="1">
      <c r="B19" s="40"/>
      <c r="C19" s="18"/>
      <c r="D19" s="14"/>
      <c r="E19" s="27"/>
      <c r="J19" s="12"/>
      <c r="K19" s="50">
        <f>SUM(K10:K17)</f>
        <v>0</v>
      </c>
      <c r="L19" s="50"/>
      <c r="M19" s="81">
        <f>+M10+M17</f>
        <v>0</v>
      </c>
      <c r="N19" s="50"/>
      <c r="O19" s="52" t="e">
        <f>M19/K19</f>
        <v>#DIV/0!</v>
      </c>
    </row>
    <row r="22" spans="2:15" ht="16.5" customHeight="1">
      <c r="B22"/>
    </row>
    <row r="23" spans="2:15" ht="16.5" customHeight="1">
      <c r="B23"/>
    </row>
    <row r="24" spans="2:15" ht="17.45" customHeight="1">
      <c r="B24"/>
    </row>
    <row r="25" spans="2:15" ht="17.45" customHeight="1">
      <c r="B25"/>
    </row>
    <row r="26" spans="2:15" ht="17.45" customHeight="1">
      <c r="B26"/>
    </row>
    <row r="27" spans="2:15" ht="15.25" customHeight="1">
      <c r="B27"/>
    </row>
    <row r="28" spans="2:15" ht="17.45" customHeight="1">
      <c r="B28"/>
    </row>
    <row r="29" spans="2:15" ht="17.45" customHeight="1">
      <c r="B29"/>
    </row>
    <row r="30" spans="2:15" ht="16.5" customHeight="1">
      <c r="B30"/>
    </row>
    <row r="31" spans="2:15" ht="16.5" customHeight="1">
      <c r="B31"/>
    </row>
    <row r="32" spans="2:15" ht="16.5" customHeight="1">
      <c r="B32"/>
    </row>
    <row r="33" spans="2:2" ht="16.5" customHeight="1">
      <c r="B33"/>
    </row>
    <row r="34" spans="2:2" ht="16.5" customHeight="1">
      <c r="B34"/>
    </row>
    <row r="35" spans="2:2" ht="16.5" customHeight="1">
      <c r="B35" s="67"/>
    </row>
    <row r="36" spans="2:2" ht="16.5" customHeight="1">
      <c r="B36"/>
    </row>
    <row r="37" spans="2:2" ht="16.5" customHeight="1">
      <c r="B37" s="68"/>
    </row>
    <row r="38" spans="2:2" ht="16.5" customHeight="1">
      <c r="B38"/>
    </row>
    <row r="39" spans="2:2" ht="16.5" customHeight="1">
      <c r="B39"/>
    </row>
  </sheetData>
  <mergeCells count="1">
    <mergeCell ref="A1:H1"/>
  </mergeCells>
  <phoneticPr fontId="2" type="noConversion"/>
  <pageMargins left="0.75" right="0.75" top="1" bottom="1" header="0.5" footer="0.5"/>
  <pageSetup paperSize="5" scale="74" orientation="landscape" r:id="rId1"/>
  <headerFooter alignWithMargins="0"/>
</worksheet>
</file>

<file path=xl/worksheets/sheet22.xml><?xml version="1.0" encoding="utf-8"?>
<worksheet xmlns="http://schemas.openxmlformats.org/spreadsheetml/2006/main" xmlns:r="http://schemas.openxmlformats.org/officeDocument/2006/relationships">
  <sheetPr enableFormatConditionsCalculation="0">
    <tabColor theme="8" tint="-0.249977111117893"/>
  </sheetPr>
  <dimension ref="A1:P39"/>
  <sheetViews>
    <sheetView workbookViewId="0">
      <selection sqref="A1:E1"/>
    </sheetView>
  </sheetViews>
  <sheetFormatPr defaultColWidth="9.09765625" defaultRowHeight="16.5" customHeight="1"/>
  <cols>
    <col min="1" max="1" width="3.8984375" style="3" customWidth="1"/>
    <col min="2" max="2" width="20.69921875" style="41" customWidth="1"/>
    <col min="3" max="3" width="19.8984375" style="5" customWidth="1"/>
    <col min="4" max="4" width="10.09765625" style="8" customWidth="1"/>
    <col min="5" max="5" width="13" style="8" customWidth="1"/>
    <col min="6" max="6" width="2.296875" style="3" customWidth="1"/>
    <col min="7" max="7" width="11.09765625" style="3" customWidth="1"/>
    <col min="8" max="8" width="12.3984375" style="3" customWidth="1"/>
    <col min="9" max="9" width="8" style="8" customWidth="1"/>
    <col min="10" max="10" width="3.09765625" style="3" customWidth="1"/>
    <col min="11" max="11" width="17.09765625" style="31" customWidth="1"/>
    <col min="12" max="12" width="2.296875" style="3" customWidth="1"/>
    <col min="13" max="13" width="10.09765625" style="31" customWidth="1"/>
    <col min="14" max="14" width="2.3984375" style="3" customWidth="1"/>
    <col min="15" max="15" width="12" style="3" customWidth="1"/>
    <col min="16" max="16" width="8" style="3" customWidth="1"/>
    <col min="17" max="17" width="8.09765625" style="3" customWidth="1"/>
    <col min="18" max="18" width="5.8984375" style="3" customWidth="1"/>
    <col min="19" max="19" width="9.296875" style="3" bestFit="1" customWidth="1"/>
    <col min="20" max="20" width="6.8984375" style="3" customWidth="1"/>
    <col min="21" max="21" width="11.69921875" style="3" bestFit="1" customWidth="1"/>
    <col min="22" max="22" width="6.09765625" style="3" customWidth="1"/>
    <col min="23" max="16384" width="9.09765625" style="3"/>
  </cols>
  <sheetData>
    <row r="1" spans="1:16" ht="33.799999999999997" customHeight="1">
      <c r="A1" s="314" t="s">
        <v>51</v>
      </c>
      <c r="B1" s="314"/>
      <c r="C1" s="314"/>
      <c r="D1" s="314"/>
      <c r="E1" s="314"/>
      <c r="K1" s="63"/>
      <c r="L1" s="64"/>
    </row>
    <row r="2" spans="1:16" ht="13.85" customHeight="1">
      <c r="A2" s="75"/>
      <c r="B2" s="126" t="s">
        <v>263</v>
      </c>
      <c r="C2" s="75"/>
      <c r="D2" s="75"/>
      <c r="E2" s="75"/>
      <c r="K2" s="63"/>
      <c r="L2" s="64"/>
    </row>
    <row r="3" spans="1:16" ht="13.85" customHeight="1">
      <c r="A3" s="75"/>
      <c r="B3" s="127" t="s">
        <v>265</v>
      </c>
      <c r="C3" s="75"/>
      <c r="D3" s="75"/>
      <c r="E3" s="75"/>
      <c r="K3" s="63"/>
      <c r="L3" s="64"/>
    </row>
    <row r="4" spans="1:16" s="4" customFormat="1" ht="60.4" customHeight="1">
      <c r="B4" s="36"/>
      <c r="C4" s="13" t="s">
        <v>5</v>
      </c>
      <c r="D4" s="13" t="s">
        <v>6</v>
      </c>
      <c r="E4" s="13" t="s">
        <v>7</v>
      </c>
      <c r="G4" s="37" t="s">
        <v>8</v>
      </c>
      <c r="H4" s="37" t="s">
        <v>9</v>
      </c>
      <c r="I4" s="37" t="s">
        <v>31</v>
      </c>
      <c r="J4" s="37"/>
      <c r="K4" s="58" t="s">
        <v>65</v>
      </c>
      <c r="L4" s="66"/>
      <c r="M4" s="54" t="s">
        <v>37</v>
      </c>
      <c r="O4" s="54" t="s">
        <v>38</v>
      </c>
      <c r="P4" s="54"/>
    </row>
    <row r="5" spans="1:16" ht="16.5" customHeight="1">
      <c r="B5" s="38" t="s">
        <v>27</v>
      </c>
      <c r="D5" s="5"/>
      <c r="E5" s="5"/>
      <c r="K5" s="8" t="s">
        <v>66</v>
      </c>
      <c r="L5" s="29"/>
      <c r="M5" s="39" t="s">
        <v>66</v>
      </c>
      <c r="N5" s="39"/>
      <c r="O5" s="39" t="s">
        <v>66</v>
      </c>
    </row>
    <row r="6" spans="1:16" ht="16.5" customHeight="1">
      <c r="B6" s="20" t="s">
        <v>32</v>
      </c>
      <c r="C6" s="18" t="s">
        <v>28</v>
      </c>
      <c r="D6" s="15">
        <v>1</v>
      </c>
      <c r="E6" s="225">
        <f>'MOUTH CA'!E6</f>
        <v>0.5</v>
      </c>
      <c r="G6" s="3">
        <f>E6*(D6-1)</f>
        <v>0</v>
      </c>
      <c r="H6" s="3">
        <f>(E6*(D6-1)+1)</f>
        <v>1</v>
      </c>
      <c r="I6" s="28">
        <f>+G6/H6</f>
        <v>0</v>
      </c>
      <c r="K6" s="8"/>
      <c r="L6" s="29"/>
      <c r="M6" s="39"/>
      <c r="N6" s="39"/>
    </row>
    <row r="7" spans="1:16" ht="16.5" customHeight="1">
      <c r="B7" s="20" t="s">
        <v>33</v>
      </c>
      <c r="C7" s="18" t="s">
        <v>28</v>
      </c>
      <c r="D7" s="15">
        <v>0.82</v>
      </c>
      <c r="E7" s="225">
        <f>'MOUTH CA'!E7</f>
        <v>0.35</v>
      </c>
      <c r="G7" s="3">
        <f>E7*(D7-1)</f>
        <v>-6.3000000000000014E-2</v>
      </c>
      <c r="H7" s="3">
        <f>(E7*(D7-1)+1)</f>
        <v>0.93699999999999994</v>
      </c>
      <c r="I7" s="28">
        <f>+G7/H7</f>
        <v>-6.7235859124866612E-2</v>
      </c>
      <c r="K7" s="8"/>
      <c r="L7" s="29"/>
      <c r="M7" s="39"/>
      <c r="N7" s="39"/>
    </row>
    <row r="8" spans="1:16" ht="27.7" customHeight="1">
      <c r="B8" s="21" t="s">
        <v>34</v>
      </c>
      <c r="C8" s="18" t="s">
        <v>28</v>
      </c>
      <c r="D8" s="70">
        <v>0.68</v>
      </c>
      <c r="E8" s="225">
        <f>'MOUTH CA'!E8</f>
        <v>0.13</v>
      </c>
      <c r="G8" s="3">
        <f>E8*(D8-1)</f>
        <v>-4.1599999999999998E-2</v>
      </c>
      <c r="H8" s="3">
        <f>(E8*(D8-1)+1)</f>
        <v>0.95840000000000003</v>
      </c>
      <c r="I8" s="28">
        <f>+G8/H8</f>
        <v>-4.340567612687813E-2</v>
      </c>
      <c r="K8" s="8"/>
      <c r="L8" s="29"/>
      <c r="M8" s="39"/>
      <c r="N8" s="39"/>
    </row>
    <row r="9" spans="1:16" ht="27.7" customHeight="1">
      <c r="B9" s="21" t="s">
        <v>35</v>
      </c>
      <c r="C9" s="18" t="s">
        <v>28</v>
      </c>
      <c r="D9" s="70">
        <v>0.5</v>
      </c>
      <c r="E9" s="225">
        <f>'MOUTH CA'!E9</f>
        <v>0.02</v>
      </c>
      <c r="G9" s="3">
        <f>E9*(D9-1)</f>
        <v>-0.01</v>
      </c>
      <c r="H9" s="3">
        <f>(E9*(D9-1)+1)</f>
        <v>0.99</v>
      </c>
      <c r="I9" s="28">
        <f>+G9/H9</f>
        <v>-1.0101010101010102E-2</v>
      </c>
      <c r="K9" s="8"/>
      <c r="L9" s="29"/>
      <c r="M9" s="39"/>
      <c r="N9" s="39"/>
    </row>
    <row r="10" spans="1:16" ht="16.5" customHeight="1">
      <c r="B10" s="43" t="s">
        <v>36</v>
      </c>
      <c r="C10" s="44"/>
      <c r="D10" s="45"/>
      <c r="E10" s="46"/>
      <c r="F10" s="47"/>
      <c r="G10" s="48">
        <f>(E7*(D7-1)+E8*(D8-1)+E9*(D9-1))</f>
        <v>-0.11460000000000001</v>
      </c>
      <c r="H10" s="48">
        <f>(E7*(D7-1)+E8*(D8-1)+E9*(D9-1))+1</f>
        <v>0.88539999999999996</v>
      </c>
      <c r="I10" s="49">
        <f>+G10/H10</f>
        <v>-0.12943302462163994</v>
      </c>
      <c r="K10" s="61"/>
      <c r="L10" s="59"/>
      <c r="M10" s="80">
        <f>+I10*K10</f>
        <v>0</v>
      </c>
      <c r="N10" s="32"/>
    </row>
    <row r="11" spans="1:16" ht="16.5" customHeight="1">
      <c r="B11" s="20"/>
      <c r="C11" s="18"/>
      <c r="D11" s="14"/>
      <c r="E11" s="42"/>
      <c r="I11" s="28"/>
      <c r="K11" s="8"/>
      <c r="L11" s="29"/>
      <c r="M11" s="39"/>
      <c r="N11" s="39"/>
    </row>
    <row r="12" spans="1:16" ht="16.5" customHeight="1">
      <c r="C12" s="17"/>
      <c r="K12" s="8"/>
      <c r="L12" s="29"/>
      <c r="M12" s="39"/>
      <c r="N12" s="39"/>
    </row>
    <row r="13" spans="1:16" ht="16.5" customHeight="1">
      <c r="B13" s="20" t="s">
        <v>32</v>
      </c>
      <c r="C13" s="18" t="s">
        <v>29</v>
      </c>
      <c r="D13" s="15">
        <v>1</v>
      </c>
      <c r="E13" s="225">
        <f>'MOUTH CA'!E13</f>
        <v>0.5</v>
      </c>
      <c r="G13" s="3">
        <f>E13*(D13-1)</f>
        <v>0</v>
      </c>
      <c r="H13" s="3">
        <f>(E13*(D13-1)+1)</f>
        <v>1</v>
      </c>
      <c r="I13" s="28">
        <f>+G13/H13</f>
        <v>0</v>
      </c>
      <c r="K13" s="3"/>
      <c r="L13" s="6"/>
      <c r="M13" s="3"/>
    </row>
    <row r="14" spans="1:16" ht="16.5" customHeight="1">
      <c r="B14" s="20" t="s">
        <v>33</v>
      </c>
      <c r="C14" s="18" t="s">
        <v>29</v>
      </c>
      <c r="D14" s="15">
        <v>0.82</v>
      </c>
      <c r="E14" s="225">
        <f>'MOUTH CA'!E14</f>
        <v>0.35</v>
      </c>
      <c r="G14" s="3">
        <f>E14*(D14-1)</f>
        <v>-6.3000000000000014E-2</v>
      </c>
      <c r="H14" s="3">
        <f>(E14*(D14-1)+1)</f>
        <v>0.93699999999999994</v>
      </c>
      <c r="I14" s="28">
        <f>+G14/H14</f>
        <v>-6.7235859124866612E-2</v>
      </c>
      <c r="K14" s="3"/>
      <c r="L14" s="6"/>
      <c r="M14" s="3"/>
    </row>
    <row r="15" spans="1:16" ht="24.8" customHeight="1">
      <c r="B15" s="21" t="s">
        <v>34</v>
      </c>
      <c r="C15" s="18" t="s">
        <v>29</v>
      </c>
      <c r="D15" s="70">
        <v>0.68</v>
      </c>
      <c r="E15" s="225">
        <f>'MOUTH CA'!E15</f>
        <v>0.13</v>
      </c>
      <c r="G15" s="3">
        <f>E15*(D15-1)</f>
        <v>-4.1599999999999998E-2</v>
      </c>
      <c r="H15" s="3">
        <f>(E15*(D15-1)+1)</f>
        <v>0.95840000000000003</v>
      </c>
      <c r="I15" s="28">
        <f>+G15/H15</f>
        <v>-4.340567612687813E-2</v>
      </c>
      <c r="K15" s="3"/>
      <c r="L15" s="6"/>
      <c r="M15" s="3"/>
    </row>
    <row r="16" spans="1:16" ht="24.8" customHeight="1">
      <c r="B16" s="21" t="s">
        <v>35</v>
      </c>
      <c r="C16" s="18" t="s">
        <v>29</v>
      </c>
      <c r="D16" s="70">
        <v>0.5</v>
      </c>
      <c r="E16" s="225">
        <f>'MOUTH CA'!E16</f>
        <v>0.02</v>
      </c>
      <c r="G16" s="3">
        <f>E16*(D16-1)</f>
        <v>-0.01</v>
      </c>
      <c r="H16" s="3">
        <f>(E16*(D16-1)+1)</f>
        <v>0.99</v>
      </c>
      <c r="I16" s="28">
        <f>+G16/H16</f>
        <v>-1.0101010101010102E-2</v>
      </c>
      <c r="K16" s="3"/>
      <c r="L16" s="6"/>
      <c r="M16" s="3"/>
    </row>
    <row r="17" spans="2:15" ht="16.5" customHeight="1">
      <c r="B17" s="43" t="s">
        <v>4</v>
      </c>
      <c r="C17" s="44"/>
      <c r="D17" s="45"/>
      <c r="E17" s="46"/>
      <c r="F17" s="47"/>
      <c r="G17" s="48">
        <f>(E14*(D14-1)+E15*(D15-1)+E16*(D16-1))</f>
        <v>-0.11460000000000001</v>
      </c>
      <c r="H17" s="48">
        <f>(E14*(D14-1)+E15*(D15-1)+E16*(D16-1))+1</f>
        <v>0.88539999999999996</v>
      </c>
      <c r="I17" s="49">
        <f>+G17/H17</f>
        <v>-0.12943302462163994</v>
      </c>
      <c r="K17" s="61"/>
      <c r="L17" s="59"/>
      <c r="M17" s="80">
        <f>+I17*K17</f>
        <v>0</v>
      </c>
      <c r="N17" s="32"/>
    </row>
    <row r="18" spans="2:15" ht="16.5" customHeight="1">
      <c r="B18" s="3"/>
      <c r="C18" s="18"/>
      <c r="D18" s="14"/>
      <c r="E18" s="27"/>
      <c r="K18" s="3"/>
      <c r="M18" s="3"/>
    </row>
    <row r="19" spans="2:15" ht="16.5" customHeight="1">
      <c r="B19" s="40"/>
      <c r="C19" s="18"/>
      <c r="D19" s="14"/>
      <c r="E19" s="27"/>
      <c r="J19" s="12"/>
      <c r="K19" s="50">
        <f>SUM(K10:K17)</f>
        <v>0</v>
      </c>
      <c r="L19" s="50"/>
      <c r="M19" s="81">
        <f>+M10+M17</f>
        <v>0</v>
      </c>
      <c r="N19" s="50"/>
      <c r="O19" s="52" t="e">
        <f>M19/K19</f>
        <v>#DIV/0!</v>
      </c>
    </row>
    <row r="22" spans="2:15" ht="16.5" customHeight="1">
      <c r="B22"/>
    </row>
    <row r="23" spans="2:15" ht="16.5" customHeight="1">
      <c r="B23"/>
    </row>
    <row r="24" spans="2:15" ht="17.45" customHeight="1">
      <c r="B24"/>
    </row>
    <row r="25" spans="2:15" ht="17.45" customHeight="1">
      <c r="B25"/>
    </row>
    <row r="26" spans="2:15" ht="17.45" customHeight="1">
      <c r="B26"/>
    </row>
    <row r="27" spans="2:15" ht="15.25" customHeight="1">
      <c r="B27"/>
    </row>
    <row r="28" spans="2:15" ht="17.45" customHeight="1">
      <c r="B28"/>
    </row>
    <row r="29" spans="2:15" ht="17.45" customHeight="1">
      <c r="B29"/>
    </row>
    <row r="30" spans="2:15" ht="16.5" customHeight="1">
      <c r="B30"/>
    </row>
    <row r="31" spans="2:15" ht="16.5" customHeight="1">
      <c r="B31"/>
    </row>
    <row r="32" spans="2:15" ht="16.5" customHeight="1">
      <c r="B32"/>
    </row>
    <row r="33" spans="2:2" ht="16.5" customHeight="1">
      <c r="B33"/>
    </row>
    <row r="34" spans="2:2" ht="16.5" customHeight="1">
      <c r="B34"/>
    </row>
    <row r="35" spans="2:2" ht="16.5" customHeight="1">
      <c r="B35" s="67"/>
    </row>
    <row r="36" spans="2:2" ht="16.5" customHeight="1">
      <c r="B36"/>
    </row>
    <row r="37" spans="2:2" ht="16.5" customHeight="1">
      <c r="B37" s="68"/>
    </row>
    <row r="38" spans="2:2" ht="16.5" customHeight="1">
      <c r="B38"/>
    </row>
    <row r="39" spans="2:2" ht="16.5" customHeight="1">
      <c r="B39"/>
    </row>
  </sheetData>
  <mergeCells count="1">
    <mergeCell ref="A1:E1"/>
  </mergeCells>
  <phoneticPr fontId="2" type="noConversion"/>
  <pageMargins left="0.75" right="0.75" top="1" bottom="1" header="0.5" footer="0.5"/>
  <pageSetup paperSize="5" scale="74" orientation="landscape" r:id="rId1"/>
  <headerFooter alignWithMargins="0"/>
</worksheet>
</file>

<file path=xl/worksheets/sheet23.xml><?xml version="1.0" encoding="utf-8"?>
<worksheet xmlns="http://schemas.openxmlformats.org/spreadsheetml/2006/main" xmlns:r="http://schemas.openxmlformats.org/officeDocument/2006/relationships">
  <sheetPr enableFormatConditionsCalculation="0">
    <tabColor theme="8" tint="-0.249977111117893"/>
  </sheetPr>
  <dimension ref="A1:P39"/>
  <sheetViews>
    <sheetView workbookViewId="0">
      <selection sqref="A1:E1"/>
    </sheetView>
  </sheetViews>
  <sheetFormatPr defaultColWidth="9.09765625" defaultRowHeight="16.5" customHeight="1"/>
  <cols>
    <col min="1" max="1" width="3.8984375" style="3" customWidth="1"/>
    <col min="2" max="2" width="20.69921875" style="41" customWidth="1"/>
    <col min="3" max="3" width="19.8984375" style="5" customWidth="1"/>
    <col min="4" max="4" width="10.09765625" style="8" customWidth="1"/>
    <col min="5" max="5" width="13" style="8" customWidth="1"/>
    <col min="6" max="6" width="2.296875" style="3" customWidth="1"/>
    <col min="7" max="7" width="11.09765625" style="3" customWidth="1"/>
    <col min="8" max="8" width="12.3984375" style="3" customWidth="1"/>
    <col min="9" max="9" width="8" style="8" customWidth="1"/>
    <col min="10" max="10" width="3.09765625" style="3" customWidth="1"/>
    <col min="11" max="11" width="18.69921875" style="31" customWidth="1"/>
    <col min="12" max="12" width="2.296875" style="3" customWidth="1"/>
    <col min="13" max="13" width="10.09765625" style="31" customWidth="1"/>
    <col min="14" max="14" width="2.3984375" style="3" customWidth="1"/>
    <col min="15" max="15" width="12" style="3" customWidth="1"/>
    <col min="16" max="16" width="8" style="3" customWidth="1"/>
    <col min="17" max="17" width="8.09765625" style="3" customWidth="1"/>
    <col min="18" max="18" width="5.8984375" style="3" customWidth="1"/>
    <col min="19" max="19" width="9.296875" style="3" bestFit="1" customWidth="1"/>
    <col min="20" max="20" width="6.8984375" style="3" customWidth="1"/>
    <col min="21" max="21" width="11.69921875" style="3" bestFit="1" customWidth="1"/>
    <col min="22" max="22" width="6.09765625" style="3" customWidth="1"/>
    <col min="23" max="16384" width="9.09765625" style="3"/>
  </cols>
  <sheetData>
    <row r="1" spans="1:16" ht="33.799999999999997" customHeight="1">
      <c r="A1" s="314" t="s">
        <v>43</v>
      </c>
      <c r="B1" s="314"/>
      <c r="C1" s="314"/>
      <c r="D1" s="314"/>
      <c r="E1" s="314"/>
      <c r="K1" s="63"/>
      <c r="L1" s="64"/>
    </row>
    <row r="2" spans="1:16" ht="14.4" customHeight="1">
      <c r="A2" s="75"/>
      <c r="B2" s="126" t="s">
        <v>263</v>
      </c>
      <c r="C2" s="75"/>
      <c r="D2" s="75"/>
      <c r="E2" s="75"/>
      <c r="K2" s="63"/>
      <c r="L2" s="64"/>
    </row>
    <row r="3" spans="1:16" ht="14.4" customHeight="1">
      <c r="A3" s="75"/>
      <c r="B3" s="127" t="s">
        <v>265</v>
      </c>
      <c r="C3" s="75"/>
      <c r="D3" s="75"/>
      <c r="E3" s="75"/>
      <c r="K3" s="63"/>
      <c r="L3" s="64"/>
    </row>
    <row r="4" spans="1:16" s="4" customFormat="1" ht="61.5" customHeight="1">
      <c r="B4" s="36"/>
      <c r="C4" s="13" t="s">
        <v>5</v>
      </c>
      <c r="D4" s="13" t="s">
        <v>6</v>
      </c>
      <c r="E4" s="13" t="s">
        <v>7</v>
      </c>
      <c r="G4" s="37" t="s">
        <v>8</v>
      </c>
      <c r="H4" s="37" t="s">
        <v>9</v>
      </c>
      <c r="I4" s="37" t="s">
        <v>31</v>
      </c>
      <c r="J4" s="37"/>
      <c r="K4" s="58" t="s">
        <v>65</v>
      </c>
      <c r="L4" s="66"/>
      <c r="M4" s="54" t="s">
        <v>37</v>
      </c>
      <c r="O4" s="54" t="s">
        <v>38</v>
      </c>
      <c r="P4" s="54"/>
    </row>
    <row r="5" spans="1:16" ht="16.5" customHeight="1">
      <c r="B5" s="38" t="s">
        <v>27</v>
      </c>
      <c r="D5" s="5"/>
      <c r="E5" s="5"/>
      <c r="K5" s="8" t="s">
        <v>66</v>
      </c>
      <c r="L5" s="29"/>
      <c r="M5" s="39" t="s">
        <v>66</v>
      </c>
      <c r="N5" s="39"/>
      <c r="O5" s="39" t="s">
        <v>66</v>
      </c>
    </row>
    <row r="6" spans="1:16" ht="16.5" customHeight="1">
      <c r="B6" s="20" t="s">
        <v>32</v>
      </c>
      <c r="C6" s="18" t="s">
        <v>28</v>
      </c>
      <c r="D6" s="15">
        <v>1</v>
      </c>
      <c r="E6" s="225">
        <f>'MOUTH CA'!E6</f>
        <v>0.5</v>
      </c>
      <c r="G6" s="3">
        <f>E6*(D6-1)</f>
        <v>0</v>
      </c>
      <c r="H6" s="3">
        <f>(E6*(D6-1)+1)</f>
        <v>1</v>
      </c>
      <c r="I6" s="28">
        <f>+G6/H6</f>
        <v>0</v>
      </c>
      <c r="K6" s="8"/>
      <c r="L6" s="29"/>
      <c r="M6" s="39"/>
      <c r="N6" s="39"/>
    </row>
    <row r="7" spans="1:16" ht="16.5" customHeight="1">
      <c r="B7" s="20" t="s">
        <v>33</v>
      </c>
      <c r="C7" s="18" t="s">
        <v>28</v>
      </c>
      <c r="D7" s="15">
        <v>0.99</v>
      </c>
      <c r="E7" s="225">
        <f>'MOUTH CA'!E7</f>
        <v>0.35</v>
      </c>
      <c r="G7" s="3">
        <f>E7*(D7-1)</f>
        <v>-3.5000000000000027E-3</v>
      </c>
      <c r="H7" s="3">
        <f>(E7*(D7-1)+1)</f>
        <v>0.99650000000000005</v>
      </c>
      <c r="I7" s="28">
        <f>+G7/H7</f>
        <v>-3.5122930255895662E-3</v>
      </c>
      <c r="K7" s="8"/>
      <c r="L7" s="29"/>
      <c r="M7" s="39"/>
      <c r="N7" s="39"/>
    </row>
    <row r="8" spans="1:16" ht="27.7" customHeight="1">
      <c r="B8" s="21" t="s">
        <v>34</v>
      </c>
      <c r="C8" s="18" t="s">
        <v>28</v>
      </c>
      <c r="D8" s="70">
        <v>0.56999999999999995</v>
      </c>
      <c r="E8" s="225">
        <f>'MOUTH CA'!E8</f>
        <v>0.13</v>
      </c>
      <c r="G8" s="3">
        <f>E8*(D8-1)</f>
        <v>-5.5900000000000005E-2</v>
      </c>
      <c r="H8" s="3">
        <f>(E8*(D8-1)+1)</f>
        <v>0.94409999999999994</v>
      </c>
      <c r="I8" s="28">
        <f>+G8/H8</f>
        <v>-5.9209829467217465E-2</v>
      </c>
      <c r="K8" s="8"/>
      <c r="L8" s="29"/>
      <c r="M8" s="39"/>
      <c r="N8" s="39"/>
    </row>
    <row r="9" spans="1:16" ht="27.7" customHeight="1">
      <c r="B9" s="21" t="s">
        <v>35</v>
      </c>
      <c r="C9" s="18" t="s">
        <v>28</v>
      </c>
      <c r="D9" s="70">
        <v>0.73</v>
      </c>
      <c r="E9" s="225">
        <f>'MOUTH CA'!E9</f>
        <v>0.02</v>
      </c>
      <c r="G9" s="3">
        <f>E9*(D9-1)</f>
        <v>-5.4000000000000003E-3</v>
      </c>
      <c r="H9" s="3">
        <f>(E9*(D9-1)+1)</f>
        <v>0.99460000000000004</v>
      </c>
      <c r="I9" s="28">
        <f>+G9/H9</f>
        <v>-5.4293183189221801E-3</v>
      </c>
      <c r="K9" s="8"/>
      <c r="L9" s="29"/>
      <c r="M9" s="39"/>
      <c r="N9" s="39"/>
    </row>
    <row r="10" spans="1:16" ht="16.5" customHeight="1">
      <c r="B10" s="43" t="s">
        <v>36</v>
      </c>
      <c r="C10" s="44"/>
      <c r="D10" s="45"/>
      <c r="E10" s="46"/>
      <c r="F10" s="47"/>
      <c r="G10" s="48">
        <f>(E7*(D7-1)+E8*(D8-1)+E9*(D9-1))</f>
        <v>-6.480000000000001E-2</v>
      </c>
      <c r="H10" s="48">
        <f>(E7*(D7-1)+E8*(D8-1)+E9*(D9-1))+1</f>
        <v>0.93520000000000003</v>
      </c>
      <c r="I10" s="49">
        <f>+G10/H10</f>
        <v>-6.9289991445680071E-2</v>
      </c>
      <c r="K10" s="61"/>
      <c r="L10" s="59"/>
      <c r="M10" s="80">
        <f>+I10*K10</f>
        <v>0</v>
      </c>
      <c r="N10" s="32"/>
    </row>
    <row r="11" spans="1:16" ht="16.5" customHeight="1">
      <c r="B11" s="20"/>
      <c r="C11" s="18"/>
      <c r="D11" s="14"/>
      <c r="E11" s="42"/>
      <c r="I11" s="28"/>
      <c r="K11" s="8"/>
      <c r="L11" s="29"/>
      <c r="M11" s="39"/>
      <c r="N11" s="39"/>
    </row>
    <row r="12" spans="1:16" ht="16.5" customHeight="1">
      <c r="C12" s="17"/>
      <c r="K12" s="8"/>
      <c r="L12" s="29"/>
      <c r="M12" s="39"/>
      <c r="N12" s="39"/>
    </row>
    <row r="13" spans="1:16" ht="16.5" customHeight="1">
      <c r="B13" s="20" t="s">
        <v>32</v>
      </c>
      <c r="C13" s="18" t="s">
        <v>29</v>
      </c>
      <c r="D13" s="15">
        <v>1</v>
      </c>
      <c r="E13" s="225">
        <f>'MOUTH CA'!E13</f>
        <v>0.5</v>
      </c>
      <c r="G13" s="3">
        <f>E13*(D13-1)</f>
        <v>0</v>
      </c>
      <c r="H13" s="3">
        <f>(E13*(D13-1)+1)</f>
        <v>1</v>
      </c>
      <c r="I13" s="28">
        <f>+G13/H13</f>
        <v>0</v>
      </c>
      <c r="K13" s="3"/>
      <c r="L13" s="6"/>
      <c r="M13" s="3"/>
    </row>
    <row r="14" spans="1:16" ht="16.5" customHeight="1">
      <c r="B14" s="20" t="s">
        <v>33</v>
      </c>
      <c r="C14" s="18" t="s">
        <v>29</v>
      </c>
      <c r="D14" s="15">
        <v>0.92</v>
      </c>
      <c r="E14" s="225">
        <f>'MOUTH CA'!E14</f>
        <v>0.35</v>
      </c>
      <c r="G14" s="3">
        <f>E14*(D14-1)</f>
        <v>-2.7999999999999983E-2</v>
      </c>
      <c r="H14" s="3">
        <f>(E14*(D14-1)+1)</f>
        <v>0.97199999999999998</v>
      </c>
      <c r="I14" s="28">
        <f>+G14/H14</f>
        <v>-2.8806584362139901E-2</v>
      </c>
      <c r="K14" s="3"/>
      <c r="L14" s="6"/>
      <c r="M14" s="3"/>
    </row>
    <row r="15" spans="1:16" ht="24.8" customHeight="1">
      <c r="B15" s="21" t="s">
        <v>34</v>
      </c>
      <c r="C15" s="18" t="s">
        <v>29</v>
      </c>
      <c r="D15" s="70">
        <v>0.87</v>
      </c>
      <c r="E15" s="225">
        <f>'MOUTH CA'!E15</f>
        <v>0.13</v>
      </c>
      <c r="G15" s="3">
        <f>E15*(D15-1)</f>
        <v>-1.6900000000000002E-2</v>
      </c>
      <c r="H15" s="3">
        <f>(E15*(D15-1)+1)</f>
        <v>0.98309999999999997</v>
      </c>
      <c r="I15" s="28">
        <f>+G15/H15</f>
        <v>-1.7190519784355613E-2</v>
      </c>
      <c r="K15" s="3"/>
      <c r="L15" s="6"/>
      <c r="M15" s="3"/>
    </row>
    <row r="16" spans="1:16" ht="24.8" customHeight="1">
      <c r="B16" s="21" t="s">
        <v>35</v>
      </c>
      <c r="C16" s="18" t="s">
        <v>29</v>
      </c>
      <c r="D16" s="70">
        <v>1.1299999999999999</v>
      </c>
      <c r="E16" s="225">
        <f>'MOUTH CA'!E16</f>
        <v>0.02</v>
      </c>
      <c r="G16" s="3">
        <f>E16*(D16-1)</f>
        <v>2.5999999999999977E-3</v>
      </c>
      <c r="H16" s="3">
        <f>(E16*(D16-1)+1)</f>
        <v>1.0025999999999999</v>
      </c>
      <c r="I16" s="28">
        <f>+G16/H16</f>
        <v>2.5932575304209037E-3</v>
      </c>
      <c r="K16" s="3"/>
      <c r="L16" s="6"/>
      <c r="M16" s="3"/>
    </row>
    <row r="17" spans="2:15" ht="16.5" customHeight="1">
      <c r="B17" s="43" t="s">
        <v>36</v>
      </c>
      <c r="C17" s="44"/>
      <c r="D17" s="45"/>
      <c r="E17" s="46"/>
      <c r="F17" s="47"/>
      <c r="G17" s="48">
        <f>(E14*(D14-1)+E15*(D15-1)+E16*(D16-1))</f>
        <v>-4.2299999999999983E-2</v>
      </c>
      <c r="H17" s="48">
        <f>(E14*(D14-1)+E15*(D15-1)+E16*(D16-1))+1</f>
        <v>0.9577</v>
      </c>
      <c r="I17" s="49">
        <f>+G17/H17</f>
        <v>-4.416831993317321E-2</v>
      </c>
      <c r="K17" s="61"/>
      <c r="L17" s="59"/>
      <c r="M17" s="80">
        <f>+I17*K17</f>
        <v>0</v>
      </c>
      <c r="N17" s="32"/>
    </row>
    <row r="18" spans="2:15" ht="16.5" customHeight="1">
      <c r="B18" s="3"/>
      <c r="C18" s="18"/>
      <c r="D18" s="14"/>
      <c r="E18" s="27"/>
      <c r="K18" s="3"/>
      <c r="M18" s="3"/>
    </row>
    <row r="19" spans="2:15" ht="16.5" customHeight="1">
      <c r="B19" s="40"/>
      <c r="C19" s="18"/>
      <c r="D19" s="14"/>
      <c r="E19" s="27"/>
      <c r="J19" s="12"/>
      <c r="K19" s="50">
        <f>SUM(K10:K17)</f>
        <v>0</v>
      </c>
      <c r="L19" s="50"/>
      <c r="M19" s="81">
        <f>+M10+M17</f>
        <v>0</v>
      </c>
      <c r="N19" s="50"/>
      <c r="O19" s="52" t="e">
        <f>M19/K19</f>
        <v>#DIV/0!</v>
      </c>
    </row>
    <row r="22" spans="2:15" ht="16.5" customHeight="1">
      <c r="B22"/>
    </row>
    <row r="23" spans="2:15" ht="16.5" customHeight="1">
      <c r="B23"/>
    </row>
    <row r="24" spans="2:15" ht="17.45" customHeight="1">
      <c r="B24"/>
    </row>
    <row r="25" spans="2:15" ht="17.45" customHeight="1">
      <c r="B25"/>
    </row>
    <row r="26" spans="2:15" ht="17.45" customHeight="1">
      <c r="B26"/>
    </row>
    <row r="27" spans="2:15" ht="15.25" customHeight="1">
      <c r="B27"/>
    </row>
    <row r="28" spans="2:15" ht="17.45" customHeight="1">
      <c r="B28"/>
    </row>
    <row r="29" spans="2:15" ht="17.45" customHeight="1">
      <c r="B29"/>
    </row>
    <row r="30" spans="2:15" ht="16.5" customHeight="1">
      <c r="B30"/>
    </row>
    <row r="31" spans="2:15" ht="16.5" customHeight="1">
      <c r="B31"/>
    </row>
    <row r="32" spans="2:15" ht="16.5" customHeight="1">
      <c r="B32"/>
    </row>
    <row r="33" spans="2:2" ht="16.5" customHeight="1">
      <c r="B33"/>
    </row>
    <row r="34" spans="2:2" ht="16.5" customHeight="1">
      <c r="B34"/>
    </row>
    <row r="35" spans="2:2" ht="16.5" customHeight="1">
      <c r="B35" s="67"/>
    </row>
    <row r="36" spans="2:2" ht="16.5" customHeight="1">
      <c r="B36"/>
    </row>
    <row r="37" spans="2:2" ht="16.5" customHeight="1">
      <c r="B37" s="68"/>
    </row>
    <row r="38" spans="2:2" ht="16.5" customHeight="1">
      <c r="B38"/>
    </row>
    <row r="39" spans="2:2" ht="16.5" customHeight="1">
      <c r="B39"/>
    </row>
  </sheetData>
  <mergeCells count="1">
    <mergeCell ref="A1:E1"/>
  </mergeCells>
  <phoneticPr fontId="2" type="noConversion"/>
  <pageMargins left="0.75" right="0.75" top="1" bottom="1" header="0.5" footer="0.5"/>
  <pageSetup paperSize="5" scale="74" orientation="landscape" r:id="rId1"/>
  <headerFooter alignWithMargins="0"/>
</worksheet>
</file>

<file path=xl/worksheets/sheet24.xml><?xml version="1.0" encoding="utf-8"?>
<worksheet xmlns="http://schemas.openxmlformats.org/spreadsheetml/2006/main" xmlns:r="http://schemas.openxmlformats.org/officeDocument/2006/relationships">
  <sheetPr enableFormatConditionsCalculation="0">
    <tabColor theme="7" tint="0.39997558519241921"/>
  </sheetPr>
  <dimension ref="A1:K58"/>
  <sheetViews>
    <sheetView workbookViewId="0">
      <selection sqref="A1:C1"/>
    </sheetView>
  </sheetViews>
  <sheetFormatPr defaultColWidth="9.09765625" defaultRowHeight="16.5" customHeight="1"/>
  <cols>
    <col min="1" max="1" width="3.8984375" style="3" customWidth="1"/>
    <col min="2" max="2" width="20.69921875" style="41" customWidth="1"/>
    <col min="3" max="3" width="19.8984375" style="5" customWidth="1"/>
    <col min="4" max="4" width="8" style="8" customWidth="1"/>
    <col min="5" max="5" width="3.09765625" style="3" customWidth="1"/>
    <col min="6" max="6" width="19.8984375" style="31" customWidth="1"/>
    <col min="7" max="7" width="2.296875" style="3" customWidth="1"/>
    <col min="8" max="8" width="10.09765625" style="31" customWidth="1"/>
    <col min="9" max="9" width="2.3984375" style="3" customWidth="1"/>
    <col min="10" max="10" width="12" style="3" customWidth="1"/>
    <col min="11" max="11" width="8" style="3" customWidth="1"/>
    <col min="12" max="12" width="8.09765625" style="3" customWidth="1"/>
    <col min="13" max="13" width="5.8984375" style="3" customWidth="1"/>
    <col min="14" max="14" width="9.296875" style="3" bestFit="1" customWidth="1"/>
    <col min="15" max="15" width="6.8984375" style="3" customWidth="1"/>
    <col min="16" max="16" width="11.69921875" style="3" bestFit="1" customWidth="1"/>
    <col min="17" max="17" width="6.09765625" style="3" customWidth="1"/>
    <col min="18" max="16384" width="9.09765625" style="3"/>
  </cols>
  <sheetData>
    <row r="1" spans="1:11" ht="33.799999999999997" customHeight="1">
      <c r="A1" s="314" t="s">
        <v>147</v>
      </c>
      <c r="B1" s="314"/>
      <c r="C1" s="314"/>
      <c r="F1" s="63"/>
      <c r="G1" s="64"/>
    </row>
    <row r="2" spans="1:11" ht="13.3" customHeight="1">
      <c r="A2" s="75"/>
      <c r="B2" s="126" t="s">
        <v>286</v>
      </c>
      <c r="C2" s="75"/>
      <c r="F2" s="63"/>
      <c r="G2" s="64"/>
    </row>
    <row r="3" spans="1:11" ht="15.65" customHeight="1">
      <c r="A3" s="75"/>
      <c r="B3" s="127" t="s">
        <v>285</v>
      </c>
      <c r="C3" s="75"/>
      <c r="F3" s="63"/>
      <c r="G3" s="64"/>
    </row>
    <row r="4" spans="1:11" ht="15.65" customHeight="1">
      <c r="A4" s="75"/>
      <c r="B4" s="41" t="s">
        <v>78</v>
      </c>
      <c r="C4" s="75"/>
      <c r="F4" s="63"/>
      <c r="G4" s="64"/>
    </row>
    <row r="5" spans="1:11" ht="15.65" customHeight="1">
      <c r="A5" s="75"/>
      <c r="B5" s="41" t="s">
        <v>289</v>
      </c>
      <c r="C5" s="75"/>
      <c r="F5" s="63"/>
      <c r="G5" s="64"/>
    </row>
    <row r="6" spans="1:11" s="4" customFormat="1" ht="63.15" customHeight="1">
      <c r="B6" s="36"/>
      <c r="C6" s="13" t="s">
        <v>5</v>
      </c>
      <c r="D6" s="37" t="s">
        <v>31</v>
      </c>
      <c r="E6" s="37"/>
      <c r="F6" s="58" t="s">
        <v>65</v>
      </c>
      <c r="G6" s="66"/>
      <c r="H6" s="54" t="s">
        <v>37</v>
      </c>
      <c r="J6" s="54" t="s">
        <v>38</v>
      </c>
      <c r="K6" s="54"/>
    </row>
    <row r="7" spans="1:11" ht="16.5" customHeight="1">
      <c r="B7" s="38" t="s">
        <v>27</v>
      </c>
      <c r="F7" s="8" t="s">
        <v>66</v>
      </c>
      <c r="G7" s="29"/>
      <c r="H7" s="39" t="s">
        <v>66</v>
      </c>
      <c r="I7" s="39"/>
      <c r="J7" s="39" t="s">
        <v>66</v>
      </c>
    </row>
    <row r="8" spans="1:11" ht="16.5" customHeight="1">
      <c r="B8" s="20"/>
      <c r="C8" s="18" t="s">
        <v>69</v>
      </c>
      <c r="D8" s="28">
        <v>0.38</v>
      </c>
      <c r="F8" s="8"/>
      <c r="G8" s="29"/>
      <c r="H8" s="71">
        <f>(D8*F8)</f>
        <v>0</v>
      </c>
      <c r="I8" s="39"/>
    </row>
    <row r="9" spans="1:11" ht="16.5" customHeight="1">
      <c r="B9" s="20"/>
      <c r="C9" s="18" t="s">
        <v>70</v>
      </c>
      <c r="D9" s="28">
        <v>0.42</v>
      </c>
      <c r="F9" s="8"/>
      <c r="G9" s="29"/>
      <c r="H9" s="71">
        <f>(D9*F9)</f>
        <v>0</v>
      </c>
      <c r="I9" s="39"/>
    </row>
    <row r="10" spans="1:11" ht="27.7" customHeight="1">
      <c r="B10" s="21"/>
      <c r="C10" s="18" t="s">
        <v>71</v>
      </c>
      <c r="D10" s="28">
        <v>0.21</v>
      </c>
      <c r="F10" s="8"/>
      <c r="G10" s="29"/>
      <c r="H10" s="71">
        <f>(D10*F10)</f>
        <v>0</v>
      </c>
      <c r="I10" s="39"/>
    </row>
    <row r="11" spans="1:11" ht="27.7" customHeight="1">
      <c r="B11" s="21"/>
      <c r="C11" s="18" t="s">
        <v>72</v>
      </c>
      <c r="D11" s="28">
        <v>0.17</v>
      </c>
      <c r="F11" s="8"/>
      <c r="G11" s="29"/>
      <c r="H11" s="71">
        <f>(D11*F11)</f>
        <v>0</v>
      </c>
      <c r="I11" s="39"/>
    </row>
    <row r="12" spans="1:11" ht="16.5" customHeight="1">
      <c r="B12" s="43" t="s">
        <v>36</v>
      </c>
      <c r="C12" s="44"/>
      <c r="D12" s="49"/>
      <c r="F12" s="61"/>
      <c r="G12" s="59"/>
      <c r="H12" s="86">
        <f>SUM(H8:H11)</f>
        <v>0</v>
      </c>
      <c r="I12" s="32"/>
    </row>
    <row r="13" spans="1:11" ht="16.5" customHeight="1">
      <c r="B13" s="20"/>
      <c r="C13" s="18"/>
      <c r="D13" s="28"/>
      <c r="F13" s="8"/>
      <c r="G13" s="29"/>
      <c r="H13" s="39"/>
      <c r="I13" s="39"/>
    </row>
    <row r="14" spans="1:11" ht="16.5" customHeight="1">
      <c r="C14" s="17"/>
      <c r="F14" s="8"/>
      <c r="G14" s="29"/>
      <c r="H14" s="39"/>
      <c r="I14" s="39"/>
    </row>
    <row r="15" spans="1:11" ht="16.5" customHeight="1">
      <c r="B15" s="20"/>
      <c r="C15" s="18" t="s">
        <v>73</v>
      </c>
      <c r="D15" s="28">
        <v>0.14000000000000001</v>
      </c>
      <c r="F15" s="8"/>
      <c r="G15" s="29"/>
      <c r="H15" s="72">
        <f>(D15*F15)</f>
        <v>0</v>
      </c>
    </row>
    <row r="16" spans="1:11" ht="16.5" customHeight="1">
      <c r="B16" s="20"/>
      <c r="C16" s="18" t="s">
        <v>74</v>
      </c>
      <c r="D16" s="28">
        <v>0.2</v>
      </c>
      <c r="F16" s="8"/>
      <c r="G16" s="29"/>
      <c r="H16" s="72">
        <f>(D16*F16)</f>
        <v>0</v>
      </c>
    </row>
    <row r="17" spans="2:10" ht="24.8" customHeight="1">
      <c r="B17" s="21"/>
      <c r="C17" s="18" t="s">
        <v>75</v>
      </c>
      <c r="D17" s="28">
        <v>0.16</v>
      </c>
      <c r="F17" s="8"/>
      <c r="G17" s="29"/>
      <c r="H17" s="72">
        <f>(D17*F17)</f>
        <v>0</v>
      </c>
    </row>
    <row r="18" spans="2:10" ht="24.8" customHeight="1">
      <c r="B18" s="21"/>
      <c r="C18" s="18" t="s">
        <v>76</v>
      </c>
      <c r="D18" s="28">
        <v>0.12</v>
      </c>
      <c r="F18" s="8"/>
      <c r="G18" s="29"/>
      <c r="H18" s="72">
        <f>(D18*F18)</f>
        <v>0</v>
      </c>
    </row>
    <row r="19" spans="2:10" ht="16.5" customHeight="1">
      <c r="B19" s="43" t="s">
        <v>36</v>
      </c>
      <c r="C19" s="44"/>
      <c r="D19" s="49"/>
      <c r="F19" s="61"/>
      <c r="G19" s="59"/>
      <c r="H19" s="87">
        <f>SUM(H15:H18)</f>
        <v>0</v>
      </c>
      <c r="I19" s="32"/>
    </row>
    <row r="20" spans="2:10" ht="16.5" customHeight="1">
      <c r="B20" s="185" t="s">
        <v>297</v>
      </c>
      <c r="C20" s="18"/>
      <c r="F20" s="3"/>
      <c r="H20" s="3"/>
    </row>
    <row r="21" spans="2:10" ht="16.5" customHeight="1">
      <c r="B21" s="40" t="s">
        <v>290</v>
      </c>
      <c r="C21" s="18"/>
      <c r="E21" s="12"/>
      <c r="F21" s="50">
        <f>SUM(F12,F19)</f>
        <v>0</v>
      </c>
      <c r="G21" s="50"/>
      <c r="H21" s="81">
        <f>+H12+H19</f>
        <v>0</v>
      </c>
      <c r="I21" s="50"/>
      <c r="J21" s="52" t="e">
        <f>H21/F21</f>
        <v>#DIV/0!</v>
      </c>
    </row>
    <row r="22" spans="2:10" ht="16.5" customHeight="1">
      <c r="B22" s="41" t="s">
        <v>291</v>
      </c>
    </row>
    <row r="23" spans="2:10" ht="16.5" customHeight="1">
      <c r="B23" s="125" t="s">
        <v>292</v>
      </c>
    </row>
    <row r="24" spans="2:10" ht="16.5" customHeight="1">
      <c r="B24" s="125" t="s">
        <v>293</v>
      </c>
    </row>
    <row r="25" spans="2:10" ht="16.5" customHeight="1">
      <c r="B25" s="125" t="s">
        <v>294</v>
      </c>
    </row>
    <row r="26" spans="2:10" ht="17.45" customHeight="1">
      <c r="B26" s="125" t="s">
        <v>295</v>
      </c>
    </row>
    <row r="27" spans="2:10" ht="17.45" customHeight="1">
      <c r="B27" s="125" t="s">
        <v>298</v>
      </c>
    </row>
    <row r="28" spans="2:10" ht="17.45" customHeight="1">
      <c r="B28" s="125" t="s">
        <v>296</v>
      </c>
    </row>
    <row r="29" spans="2:10" ht="15.25" customHeight="1">
      <c r="B29"/>
    </row>
    <row r="30" spans="2:10" ht="17.45" customHeight="1">
      <c r="B30" s="77"/>
    </row>
    <row r="31" spans="2:10" ht="17.45" customHeight="1">
      <c r="B31" s="77"/>
    </row>
    <row r="32" spans="2:10" ht="17.45" customHeight="1">
      <c r="B32" s="77"/>
    </row>
    <row r="33" spans="2:2" ht="17.45" customHeight="1">
      <c r="B33" s="77"/>
    </row>
    <row r="34" spans="2:2" ht="17.45" customHeight="1">
      <c r="B34" s="77"/>
    </row>
    <row r="35" spans="2:2" ht="16.5" customHeight="1">
      <c r="B35" s="77"/>
    </row>
    <row r="36" spans="2:2" ht="16.5" customHeight="1">
      <c r="B36" s="77"/>
    </row>
    <row r="37" spans="2:2" ht="16.5" customHeight="1">
      <c r="B37" s="77"/>
    </row>
    <row r="38" spans="2:2" ht="16.5" customHeight="1">
      <c r="B38" s="77"/>
    </row>
    <row r="39" spans="2:2" ht="16.5" customHeight="1">
      <c r="B39" s="77"/>
    </row>
    <row r="40" spans="2:2" ht="16.5" customHeight="1">
      <c r="B40" s="3"/>
    </row>
    <row r="41" spans="2:2" ht="16.5" customHeight="1">
      <c r="B41" s="77"/>
    </row>
    <row r="42" spans="2:2" ht="16.5" customHeight="1">
      <c r="B42" s="77"/>
    </row>
    <row r="43" spans="2:2" ht="16.5" customHeight="1">
      <c r="B43" s="3"/>
    </row>
    <row r="44" spans="2:2" ht="16.5" customHeight="1">
      <c r="B44" s="3"/>
    </row>
    <row r="45" spans="2:2" ht="16.5" customHeight="1">
      <c r="B45" s="3"/>
    </row>
    <row r="46" spans="2:2" ht="16.5" customHeight="1">
      <c r="B46" s="3"/>
    </row>
    <row r="47" spans="2:2" ht="16.5" customHeight="1">
      <c r="B47" s="77" t="s">
        <v>299</v>
      </c>
    </row>
    <row r="48" spans="2:2" ht="16.5" customHeight="1">
      <c r="B48" s="77" t="s">
        <v>300</v>
      </c>
    </row>
    <row r="49" spans="2:2" ht="16.5" customHeight="1">
      <c r="B49" s="77" t="s">
        <v>301</v>
      </c>
    </row>
    <row r="50" spans="2:2" ht="16.5" customHeight="1">
      <c r="B50" s="77" t="s">
        <v>302</v>
      </c>
    </row>
    <row r="51" spans="2:2" ht="16.5" customHeight="1">
      <c r="B51" s="77" t="s">
        <v>303</v>
      </c>
    </row>
    <row r="52" spans="2:2" ht="16.5" customHeight="1">
      <c r="B52" s="77" t="s">
        <v>304</v>
      </c>
    </row>
    <row r="53" spans="2:2" ht="16.5" customHeight="1">
      <c r="B53" s="77" t="s">
        <v>305</v>
      </c>
    </row>
    <row r="54" spans="2:2" ht="16.5" customHeight="1">
      <c r="B54" s="77" t="s">
        <v>306</v>
      </c>
    </row>
    <row r="55" spans="2:2" ht="16.5" customHeight="1">
      <c r="B55" s="77" t="s">
        <v>307</v>
      </c>
    </row>
    <row r="56" spans="2:2" ht="16.5" customHeight="1">
      <c r="B56" s="77" t="s">
        <v>308</v>
      </c>
    </row>
    <row r="57" spans="2:2" ht="16.5" customHeight="1">
      <c r="B57" s="77" t="s">
        <v>309</v>
      </c>
    </row>
    <row r="58" spans="2:2" ht="16.5" customHeight="1">
      <c r="B58" s="77" t="s">
        <v>310</v>
      </c>
    </row>
  </sheetData>
  <mergeCells count="1">
    <mergeCell ref="A1:C1"/>
  </mergeCells>
  <phoneticPr fontId="2" type="noConversion"/>
  <pageMargins left="0.75" right="0.75" top="1" bottom="1" header="0.5" footer="0.5"/>
  <pageSetup paperSize="5" scale="74" orientation="landscape" r:id="rId1"/>
  <headerFooter alignWithMargins="0"/>
</worksheet>
</file>

<file path=xl/worksheets/sheet25.xml><?xml version="1.0" encoding="utf-8"?>
<worksheet xmlns="http://schemas.openxmlformats.org/spreadsheetml/2006/main" xmlns:r="http://schemas.openxmlformats.org/officeDocument/2006/relationships">
  <sheetPr enableFormatConditionsCalculation="0">
    <tabColor theme="7" tint="0.39997558519241921"/>
  </sheetPr>
  <dimension ref="A1:K41"/>
  <sheetViews>
    <sheetView workbookViewId="0">
      <selection sqref="A1:C1"/>
    </sheetView>
  </sheetViews>
  <sheetFormatPr defaultColWidth="9.09765625" defaultRowHeight="16.5" customHeight="1"/>
  <cols>
    <col min="1" max="1" width="3.8984375" style="3" customWidth="1"/>
    <col min="2" max="2" width="20.69921875" style="41" customWidth="1"/>
    <col min="3" max="3" width="19.8984375" style="5" customWidth="1"/>
    <col min="4" max="4" width="8" style="8" customWidth="1"/>
    <col min="5" max="5" width="3.09765625" style="3" customWidth="1"/>
    <col min="6" max="6" width="17.09765625" style="31" customWidth="1"/>
    <col min="7" max="7" width="2.296875" style="3" customWidth="1"/>
    <col min="8" max="8" width="10.09765625" style="31" customWidth="1"/>
    <col min="9" max="9" width="2.3984375" style="3" customWidth="1"/>
    <col min="10" max="10" width="12" style="3" customWidth="1"/>
    <col min="11" max="11" width="8" style="3" customWidth="1"/>
    <col min="12" max="12" width="8.09765625" style="3" customWidth="1"/>
    <col min="13" max="13" width="5.8984375" style="3" customWidth="1"/>
    <col min="14" max="14" width="9.296875" style="3" bestFit="1" customWidth="1"/>
    <col min="15" max="15" width="6.8984375" style="3" customWidth="1"/>
    <col min="16" max="16" width="11.69921875" style="3" bestFit="1" customWidth="1"/>
    <col min="17" max="17" width="6.09765625" style="3" customWidth="1"/>
    <col min="18" max="16384" width="9.09765625" style="3"/>
  </cols>
  <sheetData>
    <row r="1" spans="1:11" ht="33.799999999999997" customHeight="1">
      <c r="A1" s="314" t="s">
        <v>79</v>
      </c>
      <c r="B1" s="314"/>
      <c r="C1" s="314"/>
      <c r="F1" s="63"/>
      <c r="G1" s="64"/>
    </row>
    <row r="2" spans="1:11" ht="14.95" customHeight="1">
      <c r="A2" s="75"/>
      <c r="B2" s="126" t="s">
        <v>286</v>
      </c>
      <c r="C2" s="75"/>
      <c r="F2" s="63"/>
      <c r="G2" s="64"/>
    </row>
    <row r="3" spans="1:11" ht="14.95" customHeight="1">
      <c r="A3" s="75"/>
      <c r="B3" s="127" t="s">
        <v>285</v>
      </c>
      <c r="C3" s="75"/>
      <c r="F3" s="63"/>
      <c r="G3" s="64"/>
    </row>
    <row r="4" spans="1:11" ht="14.95" customHeight="1">
      <c r="A4" s="75"/>
      <c r="B4" s="41" t="s">
        <v>78</v>
      </c>
      <c r="C4" s="75"/>
      <c r="F4" s="63"/>
      <c r="G4" s="64"/>
    </row>
    <row r="5" spans="1:11" ht="14.95" customHeight="1">
      <c r="A5" s="75"/>
      <c r="B5" s="41" t="s">
        <v>312</v>
      </c>
      <c r="C5" s="75"/>
      <c r="F5" s="63"/>
      <c r="G5" s="64"/>
    </row>
    <row r="6" spans="1:11" s="4" customFormat="1" ht="58.75" customHeight="1">
      <c r="B6" s="36"/>
      <c r="C6" s="13" t="s">
        <v>5</v>
      </c>
      <c r="D6" s="37" t="s">
        <v>31</v>
      </c>
      <c r="E6" s="37"/>
      <c r="F6" s="58" t="s">
        <v>65</v>
      </c>
      <c r="G6" s="66"/>
      <c r="H6" s="54" t="s">
        <v>37</v>
      </c>
      <c r="J6" s="54" t="s">
        <v>38</v>
      </c>
      <c r="K6" s="54"/>
    </row>
    <row r="7" spans="1:11" ht="16.5" customHeight="1">
      <c r="B7" s="38" t="s">
        <v>27</v>
      </c>
      <c r="F7" s="8" t="s">
        <v>66</v>
      </c>
      <c r="G7" s="29"/>
      <c r="H7" s="39" t="s">
        <v>66</v>
      </c>
      <c r="I7" s="39"/>
      <c r="J7" s="39" t="s">
        <v>66</v>
      </c>
    </row>
    <row r="8" spans="1:11" ht="16.5" customHeight="1">
      <c r="B8" s="20"/>
      <c r="C8" s="18" t="s">
        <v>69</v>
      </c>
      <c r="D8" s="28">
        <v>0.31</v>
      </c>
      <c r="F8" s="8"/>
      <c r="G8" s="29"/>
      <c r="H8" s="73">
        <f>(D8*F8)</f>
        <v>0</v>
      </c>
      <c r="I8" s="39"/>
    </row>
    <row r="9" spans="1:11" ht="16.5" customHeight="1">
      <c r="B9" s="20"/>
      <c r="C9" s="18" t="s">
        <v>70</v>
      </c>
      <c r="D9" s="28">
        <v>0.17</v>
      </c>
      <c r="F9" s="8"/>
      <c r="G9" s="29"/>
      <c r="H9" s="73">
        <f>(D9*F9)</f>
        <v>0</v>
      </c>
      <c r="I9" s="39"/>
    </row>
    <row r="10" spans="1:11" ht="27.7" customHeight="1">
      <c r="B10" s="21"/>
      <c r="C10" s="18" t="s">
        <v>71</v>
      </c>
      <c r="D10" s="28">
        <v>0.17</v>
      </c>
      <c r="F10" s="8"/>
      <c r="G10" s="29"/>
      <c r="H10" s="73">
        <f>(D10*F10)</f>
        <v>0</v>
      </c>
      <c r="I10" s="39"/>
    </row>
    <row r="11" spans="1:11" ht="27.7" customHeight="1">
      <c r="B11" s="21"/>
      <c r="C11" s="18" t="s">
        <v>72</v>
      </c>
      <c r="D11" s="28">
        <v>0.17</v>
      </c>
      <c r="F11" s="8"/>
      <c r="G11" s="29"/>
      <c r="H11" s="73">
        <f>(D11*F11)</f>
        <v>0</v>
      </c>
      <c r="I11" s="39"/>
    </row>
    <row r="12" spans="1:11" ht="16.5" customHeight="1">
      <c r="B12" s="43" t="s">
        <v>36</v>
      </c>
      <c r="C12" s="44"/>
      <c r="D12" s="49"/>
      <c r="F12" s="61"/>
      <c r="G12" s="59"/>
      <c r="H12" s="80">
        <f>SUM(H8:H11)</f>
        <v>0</v>
      </c>
      <c r="I12" s="32"/>
    </row>
    <row r="13" spans="1:11" ht="16.5" customHeight="1">
      <c r="B13" s="20"/>
      <c r="C13" s="18"/>
      <c r="D13" s="28"/>
      <c r="F13" s="8"/>
      <c r="G13" s="29"/>
      <c r="H13" s="39"/>
      <c r="I13" s="39"/>
    </row>
    <row r="14" spans="1:11" ht="16.5" customHeight="1">
      <c r="C14" s="17"/>
      <c r="F14" s="8"/>
      <c r="G14" s="29"/>
      <c r="H14" s="39"/>
      <c r="I14" s="39"/>
    </row>
    <row r="15" spans="1:11" ht="16.5" customHeight="1">
      <c r="B15" s="20"/>
      <c r="C15" s="18" t="s">
        <v>73</v>
      </c>
      <c r="D15" s="28">
        <v>0.25</v>
      </c>
      <c r="F15" s="3"/>
      <c r="G15" s="6"/>
      <c r="H15" s="74">
        <f>(D15*F15)</f>
        <v>0</v>
      </c>
    </row>
    <row r="16" spans="1:11" ht="16.5" customHeight="1">
      <c r="B16" s="20"/>
      <c r="C16" s="18" t="s">
        <v>74</v>
      </c>
      <c r="D16" s="28">
        <v>0.16</v>
      </c>
      <c r="F16" s="3"/>
      <c r="G16" s="6"/>
      <c r="H16" s="74">
        <f>(D16*F16)</f>
        <v>0</v>
      </c>
    </row>
    <row r="17" spans="2:10" ht="24.8" customHeight="1">
      <c r="B17" s="21"/>
      <c r="C17" s="18" t="s">
        <v>75</v>
      </c>
      <c r="D17" s="28">
        <v>0.16</v>
      </c>
      <c r="F17" s="3"/>
      <c r="G17" s="6"/>
      <c r="H17" s="74">
        <f>(D17*F17)</f>
        <v>0</v>
      </c>
    </row>
    <row r="18" spans="2:10" ht="24.8" customHeight="1">
      <c r="B18" s="21"/>
      <c r="C18" s="18" t="s">
        <v>76</v>
      </c>
      <c r="D18" s="28">
        <v>0.16</v>
      </c>
      <c r="F18" s="3"/>
      <c r="G18" s="6"/>
      <c r="H18" s="74">
        <f>(D18*F18)</f>
        <v>0</v>
      </c>
    </row>
    <row r="19" spans="2:10" ht="16.5" customHeight="1">
      <c r="B19" s="43" t="s">
        <v>36</v>
      </c>
      <c r="C19" s="44"/>
      <c r="D19" s="49"/>
      <c r="F19" s="61"/>
      <c r="G19" s="59"/>
      <c r="H19" s="80">
        <f>SUM(H15:H18)</f>
        <v>0</v>
      </c>
      <c r="I19" s="32"/>
    </row>
    <row r="20" spans="2:10" ht="16.5" customHeight="1">
      <c r="B20" s="3"/>
      <c r="C20" s="18"/>
      <c r="F20" s="3"/>
      <c r="H20" s="3"/>
    </row>
    <row r="21" spans="2:10" ht="16.5" customHeight="1">
      <c r="B21" s="40"/>
      <c r="C21" s="18"/>
      <c r="E21" s="12"/>
      <c r="F21" s="50">
        <f>SUM(F12,F19)</f>
        <v>0</v>
      </c>
      <c r="G21" s="50"/>
      <c r="H21" s="81">
        <f>+H12+H19</f>
        <v>0</v>
      </c>
      <c r="I21" s="50"/>
      <c r="J21" s="52" t="e">
        <f>H21/F21</f>
        <v>#DIV/0!</v>
      </c>
    </row>
    <row r="25" spans="2:10" ht="16.5" customHeight="1">
      <c r="B25"/>
    </row>
    <row r="26" spans="2:10" ht="17.45" customHeight="1">
      <c r="B26"/>
    </row>
    <row r="27" spans="2:10" ht="17.45" customHeight="1">
      <c r="B27"/>
    </row>
    <row r="28" spans="2:10" ht="17.45" customHeight="1">
      <c r="B28"/>
    </row>
    <row r="29" spans="2:10" ht="15.25" customHeight="1">
      <c r="B29"/>
    </row>
    <row r="30" spans="2:10" ht="17.45" customHeight="1">
      <c r="B30"/>
    </row>
    <row r="31" spans="2:10" ht="17.45" customHeight="1">
      <c r="B31"/>
    </row>
    <row r="32" spans="2:10" ht="16.5" customHeight="1">
      <c r="B32"/>
    </row>
    <row r="33" spans="2:2" ht="16.5" customHeight="1">
      <c r="B33"/>
    </row>
    <row r="34" spans="2:2" ht="16.5" customHeight="1">
      <c r="B34"/>
    </row>
    <row r="35" spans="2:2" ht="16.5" customHeight="1">
      <c r="B35"/>
    </row>
    <row r="36" spans="2:2" ht="16.5" customHeight="1">
      <c r="B36"/>
    </row>
    <row r="37" spans="2:2" ht="16.5" customHeight="1">
      <c r="B37" s="67"/>
    </row>
    <row r="38" spans="2:2" ht="16.5" customHeight="1">
      <c r="B38"/>
    </row>
    <row r="39" spans="2:2" ht="16.5" customHeight="1">
      <c r="B39" s="68"/>
    </row>
    <row r="40" spans="2:2" ht="16.5" customHeight="1">
      <c r="B40"/>
    </row>
    <row r="41" spans="2:2" ht="16.5" customHeight="1">
      <c r="B41"/>
    </row>
  </sheetData>
  <mergeCells count="1">
    <mergeCell ref="A1:C1"/>
  </mergeCells>
  <phoneticPr fontId="2" type="noConversion"/>
  <pageMargins left="0.75" right="0.75" top="1" bottom="1" header="0.5" footer="0.5"/>
  <pageSetup paperSize="5" scale="74" orientation="landscape" r:id="rId1"/>
  <headerFooter alignWithMargins="0"/>
</worksheet>
</file>

<file path=xl/worksheets/sheet26.xml><?xml version="1.0" encoding="utf-8"?>
<worksheet xmlns="http://schemas.openxmlformats.org/spreadsheetml/2006/main" xmlns:r="http://schemas.openxmlformats.org/officeDocument/2006/relationships">
  <sheetPr enableFormatConditionsCalculation="0">
    <tabColor theme="7" tint="0.39997558519241921"/>
  </sheetPr>
  <dimension ref="A1:K41"/>
  <sheetViews>
    <sheetView workbookViewId="0">
      <selection sqref="A1:C1"/>
    </sheetView>
  </sheetViews>
  <sheetFormatPr defaultColWidth="9.09765625" defaultRowHeight="16.5" customHeight="1"/>
  <cols>
    <col min="1" max="1" width="3.8984375" style="3" customWidth="1"/>
    <col min="2" max="2" width="20.69921875" style="41" customWidth="1"/>
    <col min="3" max="3" width="19.8984375" style="5" customWidth="1"/>
    <col min="4" max="4" width="8" style="8" customWidth="1"/>
    <col min="5" max="5" width="3.09765625" style="3" customWidth="1"/>
    <col min="6" max="6" width="17.3984375" style="31" customWidth="1"/>
    <col min="7" max="7" width="2.296875" style="3" customWidth="1"/>
    <col min="8" max="8" width="10.09765625" style="31" customWidth="1"/>
    <col min="9" max="9" width="2.3984375" style="3" customWidth="1"/>
    <col min="10" max="10" width="12" style="3" customWidth="1"/>
    <col min="11" max="11" width="8" style="3" customWidth="1"/>
    <col min="12" max="12" width="8.09765625" style="3" customWidth="1"/>
    <col min="13" max="13" width="5.8984375" style="3" customWidth="1"/>
    <col min="14" max="14" width="9.296875" style="3" bestFit="1" customWidth="1"/>
    <col min="15" max="15" width="6.8984375" style="3" customWidth="1"/>
    <col min="16" max="16" width="11.69921875" style="3" bestFit="1" customWidth="1"/>
    <col min="17" max="17" width="6.09765625" style="3" customWidth="1"/>
    <col min="18" max="16384" width="9.09765625" style="3"/>
  </cols>
  <sheetData>
    <row r="1" spans="1:11" ht="33.799999999999997" customHeight="1">
      <c r="A1" s="314" t="s">
        <v>80</v>
      </c>
      <c r="B1" s="314"/>
      <c r="C1" s="314"/>
      <c r="F1" s="63"/>
      <c r="G1" s="64"/>
    </row>
    <row r="2" spans="1:11" ht="16.2" customHeight="1">
      <c r="A2" s="75"/>
      <c r="B2" s="126" t="s">
        <v>286</v>
      </c>
      <c r="C2" s="75"/>
      <c r="F2" s="63"/>
      <c r="G2" s="64"/>
    </row>
    <row r="3" spans="1:11" ht="16.2" customHeight="1">
      <c r="A3" s="75"/>
      <c r="B3" s="127" t="s">
        <v>285</v>
      </c>
      <c r="C3" s="75"/>
      <c r="F3" s="63"/>
      <c r="G3" s="64"/>
    </row>
    <row r="4" spans="1:11" ht="16.2" customHeight="1">
      <c r="A4" s="75"/>
      <c r="B4" s="41" t="s">
        <v>78</v>
      </c>
      <c r="C4" s="75"/>
      <c r="F4" s="63"/>
      <c r="G4" s="64"/>
    </row>
    <row r="5" spans="1:11" ht="16.2" customHeight="1">
      <c r="A5" s="75"/>
      <c r="B5" s="41" t="s">
        <v>312</v>
      </c>
      <c r="C5" s="75"/>
      <c r="F5" s="63"/>
      <c r="G5" s="64"/>
    </row>
    <row r="6" spans="1:11" s="4" customFormat="1" ht="63.7" customHeight="1">
      <c r="B6" s="36"/>
      <c r="C6" s="13" t="s">
        <v>5</v>
      </c>
      <c r="D6" s="37" t="s">
        <v>31</v>
      </c>
      <c r="E6" s="37"/>
      <c r="F6" s="58" t="s">
        <v>65</v>
      </c>
      <c r="G6" s="66"/>
      <c r="H6" s="54" t="s">
        <v>37</v>
      </c>
      <c r="J6" s="54" t="s">
        <v>38</v>
      </c>
      <c r="K6" s="54"/>
    </row>
    <row r="7" spans="1:11" ht="16.5" customHeight="1">
      <c r="B7" s="38" t="s">
        <v>27</v>
      </c>
      <c r="F7" s="8" t="s">
        <v>66</v>
      </c>
      <c r="G7" s="29"/>
      <c r="H7" s="39" t="s">
        <v>66</v>
      </c>
      <c r="I7" s="39"/>
      <c r="J7" s="39" t="s">
        <v>66</v>
      </c>
    </row>
    <row r="8" spans="1:11" ht="16.5" customHeight="1">
      <c r="B8" s="20"/>
      <c r="C8" s="18" t="s">
        <v>69</v>
      </c>
      <c r="D8" s="28">
        <v>0.24</v>
      </c>
      <c r="F8" s="8"/>
      <c r="G8" s="29"/>
      <c r="H8" s="73">
        <f>(D8*F8)</f>
        <v>0</v>
      </c>
      <c r="I8" s="39"/>
    </row>
    <row r="9" spans="1:11" ht="16.5" customHeight="1">
      <c r="B9" s="20"/>
      <c r="C9" s="18" t="s">
        <v>70</v>
      </c>
      <c r="D9" s="28">
        <v>0.24</v>
      </c>
      <c r="F9" s="8"/>
      <c r="G9" s="29"/>
      <c r="H9" s="73">
        <f>(D9*F9)</f>
        <v>0</v>
      </c>
      <c r="I9" s="39"/>
    </row>
    <row r="10" spans="1:11" ht="27.7" customHeight="1">
      <c r="B10" s="21"/>
      <c r="C10" s="18" t="s">
        <v>71</v>
      </c>
      <c r="D10" s="28">
        <v>0.24</v>
      </c>
      <c r="F10" s="8"/>
      <c r="G10" s="29"/>
      <c r="H10" s="73">
        <f>(D10*F10)</f>
        <v>0</v>
      </c>
      <c r="I10" s="39"/>
    </row>
    <row r="11" spans="1:11" ht="27.7" customHeight="1">
      <c r="B11" s="21"/>
      <c r="C11" s="18" t="s">
        <v>72</v>
      </c>
      <c r="D11" s="28">
        <v>0.18</v>
      </c>
      <c r="F11" s="8"/>
      <c r="G11" s="29"/>
      <c r="H11" s="73">
        <f>(D11*F11)</f>
        <v>0</v>
      </c>
      <c r="I11" s="39"/>
    </row>
    <row r="12" spans="1:11" ht="16.5" customHeight="1">
      <c r="B12" s="43" t="s">
        <v>36</v>
      </c>
      <c r="C12" s="44"/>
      <c r="D12" s="49"/>
      <c r="F12" s="61"/>
      <c r="G12" s="59"/>
      <c r="H12" s="80">
        <f>SUM(H8:H11)</f>
        <v>0</v>
      </c>
      <c r="I12" s="32"/>
    </row>
    <row r="13" spans="1:11" ht="16.5" customHeight="1">
      <c r="B13" s="20"/>
      <c r="C13" s="18"/>
      <c r="D13" s="28"/>
      <c r="F13" s="8"/>
      <c r="G13" s="29"/>
      <c r="H13" s="39"/>
      <c r="I13" s="39"/>
    </row>
    <row r="14" spans="1:11" ht="16.5" customHeight="1">
      <c r="C14" s="17"/>
      <c r="F14" s="8"/>
      <c r="G14" s="29"/>
      <c r="H14" s="39"/>
      <c r="I14" s="39"/>
    </row>
    <row r="15" spans="1:11" ht="16.5" customHeight="1">
      <c r="B15" s="20"/>
      <c r="C15" s="18" t="s">
        <v>73</v>
      </c>
      <c r="D15" s="28">
        <v>0.15</v>
      </c>
      <c r="F15" s="3"/>
      <c r="G15" s="6"/>
      <c r="H15" s="74">
        <f>(D15*F15)</f>
        <v>0</v>
      </c>
    </row>
    <row r="16" spans="1:11" ht="16.5" customHeight="1">
      <c r="B16" s="20"/>
      <c r="C16" s="18" t="s">
        <v>74</v>
      </c>
      <c r="D16" s="28">
        <v>0.15</v>
      </c>
      <c r="F16" s="3"/>
      <c r="G16" s="6"/>
      <c r="H16" s="74">
        <f>(D16*F16)</f>
        <v>0</v>
      </c>
    </row>
    <row r="17" spans="2:10" ht="24.8" customHeight="1">
      <c r="B17" s="21"/>
      <c r="C17" s="18" t="s">
        <v>75</v>
      </c>
      <c r="D17" s="28">
        <v>0.15</v>
      </c>
      <c r="F17" s="3"/>
      <c r="G17" s="6"/>
      <c r="H17" s="74">
        <f>(D17*F17)</f>
        <v>0</v>
      </c>
    </row>
    <row r="18" spans="2:10" ht="24.8" customHeight="1">
      <c r="B18" s="21"/>
      <c r="C18" s="18" t="s">
        <v>76</v>
      </c>
      <c r="D18" s="28">
        <v>0.1</v>
      </c>
      <c r="F18" s="3"/>
      <c r="G18" s="6"/>
      <c r="H18" s="74">
        <f>(D18*F18)</f>
        <v>0</v>
      </c>
    </row>
    <row r="19" spans="2:10" ht="16.5" customHeight="1">
      <c r="B19" s="43" t="s">
        <v>36</v>
      </c>
      <c r="C19" s="44"/>
      <c r="D19" s="49"/>
      <c r="F19" s="61"/>
      <c r="G19" s="59"/>
      <c r="H19" s="80">
        <f>SUM(H15:H18)</f>
        <v>0</v>
      </c>
      <c r="I19" s="32"/>
    </row>
    <row r="20" spans="2:10" ht="16.5" customHeight="1">
      <c r="B20" s="3"/>
      <c r="C20" s="18"/>
      <c r="F20" s="3"/>
      <c r="H20" s="3"/>
    </row>
    <row r="21" spans="2:10" ht="16.5" customHeight="1">
      <c r="B21" s="40"/>
      <c r="C21" s="18"/>
      <c r="E21" s="12"/>
      <c r="F21" s="50">
        <f>SUM(F12,F19)</f>
        <v>0</v>
      </c>
      <c r="G21" s="50"/>
      <c r="H21" s="81">
        <f>+H12+H19</f>
        <v>0</v>
      </c>
      <c r="I21" s="50"/>
      <c r="J21" s="52" t="e">
        <f>H21/F21</f>
        <v>#DIV/0!</v>
      </c>
    </row>
    <row r="25" spans="2:10" ht="16.5" customHeight="1">
      <c r="B25"/>
    </row>
    <row r="26" spans="2:10" ht="17.45" customHeight="1">
      <c r="B26"/>
    </row>
    <row r="27" spans="2:10" ht="17.45" customHeight="1">
      <c r="B27"/>
    </row>
    <row r="28" spans="2:10" ht="17.45" customHeight="1">
      <c r="B28"/>
    </row>
    <row r="29" spans="2:10" ht="15.25" customHeight="1">
      <c r="B29"/>
    </row>
    <row r="30" spans="2:10" ht="17.45" customHeight="1">
      <c r="B30"/>
    </row>
    <row r="31" spans="2:10" ht="17.45" customHeight="1">
      <c r="B31"/>
    </row>
    <row r="32" spans="2:10" ht="16.5" customHeight="1">
      <c r="B32"/>
    </row>
    <row r="33" spans="2:2" ht="16.5" customHeight="1">
      <c r="B33"/>
    </row>
    <row r="34" spans="2:2" ht="16.5" customHeight="1">
      <c r="B34"/>
    </row>
    <row r="35" spans="2:2" ht="16.5" customHeight="1">
      <c r="B35"/>
    </row>
    <row r="36" spans="2:2" ht="16.5" customHeight="1">
      <c r="B36"/>
    </row>
    <row r="37" spans="2:2" ht="16.5" customHeight="1">
      <c r="B37" s="67"/>
    </row>
    <row r="38" spans="2:2" ht="16.5" customHeight="1">
      <c r="B38"/>
    </row>
    <row r="39" spans="2:2" ht="16.5" customHeight="1">
      <c r="B39" s="68"/>
    </row>
    <row r="40" spans="2:2" ht="16.5" customHeight="1">
      <c r="B40"/>
    </row>
    <row r="41" spans="2:2" ht="16.5" customHeight="1">
      <c r="B41"/>
    </row>
  </sheetData>
  <mergeCells count="1">
    <mergeCell ref="A1:C1"/>
  </mergeCells>
  <phoneticPr fontId="2" type="noConversion"/>
  <pageMargins left="0.75" right="0.75" top="1" bottom="1" header="0.5" footer="0.5"/>
  <pageSetup paperSize="5" scale="74" orientation="landscape" r:id="rId1"/>
  <headerFooter alignWithMargins="0"/>
</worksheet>
</file>

<file path=xl/worksheets/sheet27.xml><?xml version="1.0" encoding="utf-8"?>
<worksheet xmlns="http://schemas.openxmlformats.org/spreadsheetml/2006/main" xmlns:r="http://schemas.openxmlformats.org/officeDocument/2006/relationships">
  <sheetPr enableFormatConditionsCalculation="0">
    <tabColor theme="7" tint="0.39997558519241921"/>
  </sheetPr>
  <dimension ref="A1:K41"/>
  <sheetViews>
    <sheetView workbookViewId="0">
      <selection sqref="A1:C1"/>
    </sheetView>
  </sheetViews>
  <sheetFormatPr defaultColWidth="9.09765625" defaultRowHeight="16.5" customHeight="1"/>
  <cols>
    <col min="1" max="1" width="3.8984375" style="3" customWidth="1"/>
    <col min="2" max="2" width="20.69921875" style="41" customWidth="1"/>
    <col min="3" max="3" width="19.8984375" style="5" customWidth="1"/>
    <col min="4" max="4" width="8" style="8" customWidth="1"/>
    <col min="5" max="5" width="3.09765625" style="3" customWidth="1"/>
    <col min="6" max="6" width="18.8984375" style="31" customWidth="1"/>
    <col min="7" max="7" width="2.296875" style="3" customWidth="1"/>
    <col min="8" max="8" width="10.09765625" style="31" customWidth="1"/>
    <col min="9" max="9" width="2.3984375" style="3" customWidth="1"/>
    <col min="10" max="10" width="12" style="3" customWidth="1"/>
    <col min="11" max="11" width="8" style="3" customWidth="1"/>
    <col min="12" max="12" width="8.09765625" style="3" customWidth="1"/>
    <col min="13" max="13" width="5.8984375" style="3" customWidth="1"/>
    <col min="14" max="14" width="9.296875" style="3" bestFit="1" customWidth="1"/>
    <col min="15" max="15" width="6.8984375" style="3" customWidth="1"/>
    <col min="16" max="16" width="11.69921875" style="3" bestFit="1" customWidth="1"/>
    <col min="17" max="17" width="6.09765625" style="3" customWidth="1"/>
    <col min="18" max="16384" width="9.09765625" style="3"/>
  </cols>
  <sheetData>
    <row r="1" spans="1:11" ht="33.799999999999997" customHeight="1">
      <c r="A1" s="314" t="s">
        <v>82</v>
      </c>
      <c r="B1" s="314"/>
      <c r="C1" s="314"/>
      <c r="F1" s="63"/>
      <c r="G1" s="64"/>
    </row>
    <row r="2" spans="1:11" ht="14.95" customHeight="1">
      <c r="A2" s="75"/>
      <c r="B2" s="126" t="s">
        <v>286</v>
      </c>
      <c r="C2" s="75"/>
      <c r="F2" s="63"/>
      <c r="G2" s="64"/>
    </row>
    <row r="3" spans="1:11" ht="14.95" customHeight="1">
      <c r="A3" s="75"/>
      <c r="B3" s="127" t="s">
        <v>285</v>
      </c>
      <c r="C3" s="75"/>
      <c r="F3" s="63"/>
      <c r="G3" s="64"/>
    </row>
    <row r="4" spans="1:11" ht="14.95" customHeight="1">
      <c r="A4" s="75"/>
      <c r="B4" s="41" t="s">
        <v>78</v>
      </c>
      <c r="C4" s="75"/>
      <c r="F4" s="63"/>
      <c r="G4" s="64"/>
    </row>
    <row r="5" spans="1:11" ht="14.95" customHeight="1">
      <c r="A5" s="75"/>
      <c r="B5" s="41" t="s">
        <v>312</v>
      </c>
      <c r="C5" s="75"/>
      <c r="F5" s="63"/>
      <c r="G5" s="64"/>
    </row>
    <row r="6" spans="1:11" s="4" customFormat="1" ht="58.75" customHeight="1">
      <c r="B6" s="36"/>
      <c r="C6" s="13" t="s">
        <v>5</v>
      </c>
      <c r="D6" s="37" t="s">
        <v>31</v>
      </c>
      <c r="E6" s="37"/>
      <c r="F6" s="58" t="s">
        <v>65</v>
      </c>
      <c r="G6" s="66"/>
      <c r="H6" s="54" t="s">
        <v>37</v>
      </c>
      <c r="J6" s="54" t="s">
        <v>38</v>
      </c>
      <c r="K6" s="54"/>
    </row>
    <row r="7" spans="1:11" ht="16.5" customHeight="1">
      <c r="B7" s="38" t="s">
        <v>27</v>
      </c>
      <c r="F7" s="8" t="s">
        <v>66</v>
      </c>
      <c r="G7" s="29"/>
      <c r="H7" s="39" t="s">
        <v>66</v>
      </c>
      <c r="I7" s="39"/>
      <c r="J7" s="39" t="s">
        <v>66</v>
      </c>
    </row>
    <row r="8" spans="1:11" ht="16.5" customHeight="1">
      <c r="B8" s="20"/>
      <c r="C8" s="18" t="s">
        <v>69</v>
      </c>
      <c r="D8" s="28">
        <v>0.28000000000000003</v>
      </c>
      <c r="F8" s="8"/>
      <c r="G8" s="29"/>
      <c r="H8" s="73">
        <f>(D8*F8)</f>
        <v>0</v>
      </c>
      <c r="I8" s="39"/>
    </row>
    <row r="9" spans="1:11" ht="16.5" customHeight="1">
      <c r="B9" s="20"/>
      <c r="C9" s="18" t="s">
        <v>70</v>
      </c>
      <c r="D9" s="28">
        <v>0.33</v>
      </c>
      <c r="F9" s="8"/>
      <c r="G9" s="29"/>
      <c r="H9" s="73">
        <f>(D9*F9)</f>
        <v>0</v>
      </c>
      <c r="I9" s="39"/>
    </row>
    <row r="10" spans="1:11" ht="27.7" customHeight="1">
      <c r="B10" s="21"/>
      <c r="C10" s="18" t="s">
        <v>71</v>
      </c>
      <c r="D10" s="28">
        <v>0.33</v>
      </c>
      <c r="F10" s="8"/>
      <c r="G10" s="29"/>
      <c r="H10" s="73">
        <f>(D10*F10)</f>
        <v>0</v>
      </c>
      <c r="I10" s="39"/>
    </row>
    <row r="11" spans="1:11" ht="27.7" customHeight="1">
      <c r="B11" s="21"/>
      <c r="C11" s="18" t="s">
        <v>72</v>
      </c>
      <c r="D11" s="28">
        <v>0.27</v>
      </c>
      <c r="F11" s="8"/>
      <c r="G11" s="29"/>
      <c r="H11" s="73">
        <f>(D11*F11)</f>
        <v>0</v>
      </c>
      <c r="I11" s="39"/>
    </row>
    <row r="12" spans="1:11" ht="16.5" customHeight="1">
      <c r="B12" s="43" t="s">
        <v>36</v>
      </c>
      <c r="C12" s="44"/>
      <c r="D12" s="49"/>
      <c r="F12" s="237"/>
      <c r="G12" s="59"/>
      <c r="H12" s="80">
        <f>SUM(H8:H11)</f>
        <v>0</v>
      </c>
      <c r="I12" s="32"/>
    </row>
    <row r="13" spans="1:11" ht="16.5" customHeight="1">
      <c r="B13" s="20"/>
      <c r="C13" s="18"/>
      <c r="D13" s="28"/>
      <c r="F13" s="8"/>
      <c r="G13" s="29"/>
      <c r="H13" s="39"/>
      <c r="I13" s="39"/>
    </row>
    <row r="14" spans="1:11" ht="16.5" customHeight="1">
      <c r="C14" s="17"/>
      <c r="F14" s="8"/>
      <c r="G14" s="29"/>
      <c r="H14" s="39"/>
      <c r="I14" s="39"/>
    </row>
    <row r="15" spans="1:11" ht="16.5" customHeight="1">
      <c r="B15" s="20"/>
      <c r="C15" s="18" t="s">
        <v>73</v>
      </c>
      <c r="D15" s="28">
        <v>0.27</v>
      </c>
      <c r="F15" s="3"/>
      <c r="G15" s="6"/>
      <c r="H15" s="74">
        <f>(D15*F15)</f>
        <v>0</v>
      </c>
    </row>
    <row r="16" spans="1:11" ht="16.5" customHeight="1">
      <c r="B16" s="20"/>
      <c r="C16" s="18" t="s">
        <v>74</v>
      </c>
      <c r="D16" s="28">
        <v>0.32</v>
      </c>
      <c r="F16" s="3"/>
      <c r="G16" s="6"/>
      <c r="H16" s="74">
        <f>(D16*F16)</f>
        <v>0</v>
      </c>
    </row>
    <row r="17" spans="2:10" ht="24.8" customHeight="1">
      <c r="B17" s="21"/>
      <c r="C17" s="18" t="s">
        <v>75</v>
      </c>
      <c r="D17" s="28">
        <v>0.32</v>
      </c>
      <c r="F17" s="3"/>
      <c r="G17" s="6"/>
      <c r="H17" s="74">
        <f>(D17*F17)</f>
        <v>0</v>
      </c>
    </row>
    <row r="18" spans="2:10" ht="24.8" customHeight="1">
      <c r="B18" s="21"/>
      <c r="C18" s="18" t="s">
        <v>76</v>
      </c>
      <c r="D18" s="28">
        <v>0.26</v>
      </c>
      <c r="F18" s="3"/>
      <c r="G18" s="6"/>
      <c r="H18" s="74">
        <f>(D18*F18)</f>
        <v>0</v>
      </c>
    </row>
    <row r="19" spans="2:10" ht="16.5" customHeight="1">
      <c r="B19" s="43" t="s">
        <v>36</v>
      </c>
      <c r="C19" s="44"/>
      <c r="D19" s="49"/>
      <c r="F19" s="237"/>
      <c r="G19" s="59"/>
      <c r="H19" s="80">
        <f>SUM(H15:H18)</f>
        <v>0</v>
      </c>
      <c r="I19" s="32"/>
    </row>
    <row r="20" spans="2:10" ht="16.5" customHeight="1">
      <c r="B20" s="3"/>
      <c r="C20" s="18"/>
      <c r="F20" s="3"/>
      <c r="H20" s="3"/>
    </row>
    <row r="21" spans="2:10" ht="16.5" customHeight="1">
      <c r="B21" s="40"/>
      <c r="C21" s="18"/>
      <c r="E21" s="12"/>
      <c r="F21" s="50">
        <f>SUM(F12,F19)</f>
        <v>0</v>
      </c>
      <c r="G21" s="50"/>
      <c r="H21" s="81">
        <f>+H12+H19</f>
        <v>0</v>
      </c>
      <c r="I21" s="50"/>
      <c r="J21" s="52" t="e">
        <f>H21/F21</f>
        <v>#DIV/0!</v>
      </c>
    </row>
    <row r="25" spans="2:10" ht="16.5" customHeight="1">
      <c r="B25"/>
    </row>
    <row r="26" spans="2:10" ht="17.45" customHeight="1">
      <c r="B26"/>
    </row>
    <row r="27" spans="2:10" ht="17.45" customHeight="1">
      <c r="B27"/>
    </row>
    <row r="28" spans="2:10" ht="17.45" customHeight="1">
      <c r="B28"/>
    </row>
    <row r="29" spans="2:10" ht="15.25" customHeight="1">
      <c r="B29"/>
    </row>
    <row r="30" spans="2:10" ht="17.45" customHeight="1">
      <c r="B30"/>
    </row>
    <row r="31" spans="2:10" ht="17.45" customHeight="1">
      <c r="B31"/>
    </row>
    <row r="32" spans="2:10" ht="16.5" customHeight="1">
      <c r="B32"/>
    </row>
    <row r="33" spans="2:2" ht="16.5" customHeight="1">
      <c r="B33"/>
    </row>
    <row r="34" spans="2:2" ht="16.5" customHeight="1">
      <c r="B34"/>
    </row>
    <row r="35" spans="2:2" ht="16.5" customHeight="1">
      <c r="B35"/>
    </row>
    <row r="36" spans="2:2" ht="16.5" customHeight="1">
      <c r="B36"/>
    </row>
    <row r="37" spans="2:2" ht="16.5" customHeight="1">
      <c r="B37" s="67"/>
    </row>
    <row r="38" spans="2:2" ht="16.5" customHeight="1">
      <c r="B38"/>
    </row>
    <row r="39" spans="2:2" ht="16.5" customHeight="1">
      <c r="B39" s="68"/>
    </row>
    <row r="40" spans="2:2" ht="16.5" customHeight="1">
      <c r="B40"/>
    </row>
    <row r="41" spans="2:2" ht="16.5" customHeight="1">
      <c r="B41"/>
    </row>
  </sheetData>
  <mergeCells count="1">
    <mergeCell ref="A1:C1"/>
  </mergeCells>
  <phoneticPr fontId="2" type="noConversion"/>
  <pageMargins left="0.75" right="0.75" top="1" bottom="1" header="0.5" footer="0.5"/>
  <pageSetup paperSize="5" scale="74" orientation="landscape" r:id="rId1"/>
  <headerFooter alignWithMargins="0"/>
</worksheet>
</file>

<file path=xl/worksheets/sheet28.xml><?xml version="1.0" encoding="utf-8"?>
<worksheet xmlns="http://schemas.openxmlformats.org/spreadsheetml/2006/main" xmlns:r="http://schemas.openxmlformats.org/officeDocument/2006/relationships">
  <sheetPr enableFormatConditionsCalculation="0">
    <tabColor theme="7" tint="0.39997558519241921"/>
  </sheetPr>
  <dimension ref="A1:K35"/>
  <sheetViews>
    <sheetView workbookViewId="0">
      <selection sqref="A1:C1"/>
    </sheetView>
  </sheetViews>
  <sheetFormatPr defaultColWidth="9.09765625" defaultRowHeight="16.5" customHeight="1"/>
  <cols>
    <col min="1" max="1" width="3.8984375" style="3" customWidth="1"/>
    <col min="2" max="2" width="20.69921875" style="41" customWidth="1"/>
    <col min="3" max="3" width="19.8984375" style="5" customWidth="1"/>
    <col min="4" max="4" width="8" style="8" customWidth="1"/>
    <col min="5" max="5" width="3.09765625" style="3" customWidth="1"/>
    <col min="6" max="6" width="18.8984375" style="31" customWidth="1"/>
    <col min="7" max="7" width="2.296875" style="3" customWidth="1"/>
    <col min="8" max="8" width="10.09765625" style="31" customWidth="1"/>
    <col min="9" max="9" width="2.3984375" style="3" customWidth="1"/>
    <col min="10" max="10" width="12" style="3" customWidth="1"/>
    <col min="11" max="11" width="8" style="3" customWidth="1"/>
    <col min="12" max="12" width="8.09765625" style="3" customWidth="1"/>
    <col min="13" max="13" width="5.8984375" style="3" customWidth="1"/>
    <col min="14" max="14" width="9.296875" style="3" bestFit="1" customWidth="1"/>
    <col min="15" max="15" width="6.8984375" style="3" customWidth="1"/>
    <col min="16" max="16" width="11.69921875" style="3" bestFit="1" customWidth="1"/>
    <col min="17" max="17" width="6.09765625" style="3" customWidth="1"/>
    <col min="18" max="16384" width="9.09765625" style="3"/>
  </cols>
  <sheetData>
    <row r="1" spans="1:11" ht="33.799999999999997" customHeight="1">
      <c r="A1" s="314" t="s">
        <v>81</v>
      </c>
      <c r="B1" s="314"/>
      <c r="C1" s="314"/>
      <c r="F1" s="63"/>
      <c r="G1" s="64"/>
    </row>
    <row r="2" spans="1:11" ht="15.65" customHeight="1">
      <c r="A2" s="75"/>
      <c r="B2" s="126" t="s">
        <v>286</v>
      </c>
      <c r="C2" s="75"/>
      <c r="F2" s="63"/>
      <c r="G2" s="64"/>
    </row>
    <row r="3" spans="1:11" ht="15.65" customHeight="1">
      <c r="A3" s="75"/>
      <c r="B3" s="127" t="s">
        <v>285</v>
      </c>
      <c r="C3" s="75"/>
      <c r="F3" s="63"/>
      <c r="G3" s="64"/>
    </row>
    <row r="4" spans="1:11" ht="15.65" customHeight="1">
      <c r="A4" s="75"/>
      <c r="B4" s="41" t="s">
        <v>78</v>
      </c>
      <c r="C4" s="75"/>
      <c r="F4" s="63"/>
      <c r="G4" s="64"/>
    </row>
    <row r="5" spans="1:11" ht="15.65" customHeight="1">
      <c r="A5" s="75"/>
      <c r="B5" s="41" t="s">
        <v>312</v>
      </c>
      <c r="C5" s="75"/>
      <c r="F5" s="63"/>
      <c r="G5" s="64"/>
    </row>
    <row r="6" spans="1:11" s="4" customFormat="1" ht="66.05" customHeight="1">
      <c r="B6" s="36"/>
      <c r="C6" s="13" t="s">
        <v>5</v>
      </c>
      <c r="D6" s="37" t="s">
        <v>31</v>
      </c>
      <c r="E6" s="37"/>
      <c r="F6" s="58" t="s">
        <v>65</v>
      </c>
      <c r="G6" s="66"/>
      <c r="H6" s="54" t="s">
        <v>37</v>
      </c>
      <c r="J6" s="54" t="s">
        <v>38</v>
      </c>
      <c r="K6" s="54"/>
    </row>
    <row r="7" spans="1:11" ht="16.5" customHeight="1">
      <c r="B7" s="38" t="s">
        <v>27</v>
      </c>
      <c r="F7" s="8" t="s">
        <v>66</v>
      </c>
      <c r="G7" s="29"/>
      <c r="H7" s="39" t="s">
        <v>66</v>
      </c>
      <c r="I7" s="39"/>
      <c r="J7" s="39" t="s">
        <v>66</v>
      </c>
    </row>
    <row r="8" spans="1:11" ht="16.5" customHeight="1">
      <c r="B8" s="20"/>
      <c r="C8" s="18" t="s">
        <v>28</v>
      </c>
      <c r="D8" s="28"/>
      <c r="F8" s="235"/>
      <c r="G8" s="29"/>
      <c r="H8" s="73"/>
      <c r="I8" s="39"/>
    </row>
    <row r="9" spans="1:11" ht="16.5" customHeight="1">
      <c r="B9" s="43" t="s">
        <v>36</v>
      </c>
      <c r="C9" s="44"/>
      <c r="D9" s="49">
        <v>0.40799999999999997</v>
      </c>
      <c r="F9" s="237"/>
      <c r="G9" s="59"/>
      <c r="H9" s="97">
        <f>(D9*F9)</f>
        <v>0</v>
      </c>
      <c r="I9" s="32"/>
    </row>
    <row r="10" spans="1:11" ht="16.5" customHeight="1">
      <c r="B10" s="20"/>
      <c r="C10" s="18"/>
      <c r="D10" s="28"/>
      <c r="F10" s="8"/>
      <c r="G10" s="29"/>
      <c r="H10" s="71"/>
      <c r="I10" s="39"/>
    </row>
    <row r="11" spans="1:11" ht="16.5" customHeight="1">
      <c r="C11" s="17"/>
      <c r="F11" s="8"/>
      <c r="G11" s="29"/>
      <c r="H11" s="71"/>
      <c r="I11" s="39"/>
    </row>
    <row r="12" spans="1:11" ht="16.5" customHeight="1">
      <c r="B12" s="20"/>
      <c r="C12" s="18" t="s">
        <v>29</v>
      </c>
      <c r="D12" s="28"/>
      <c r="F12" s="236"/>
      <c r="G12" s="6"/>
      <c r="H12" s="74"/>
    </row>
    <row r="13" spans="1:11" ht="16.5" customHeight="1">
      <c r="B13" s="43" t="s">
        <v>36</v>
      </c>
      <c r="C13" s="44"/>
      <c r="D13" s="49">
        <v>0.185</v>
      </c>
      <c r="F13" s="237"/>
      <c r="G13" s="59"/>
      <c r="H13" s="97">
        <f>(D13*F13)</f>
        <v>0</v>
      </c>
      <c r="I13" s="32"/>
    </row>
    <row r="14" spans="1:11" ht="16.5" customHeight="1">
      <c r="B14" s="3"/>
      <c r="C14" s="18"/>
      <c r="F14" s="3"/>
      <c r="H14" s="3"/>
    </row>
    <row r="15" spans="1:11" ht="16.5" customHeight="1">
      <c r="B15" s="40"/>
      <c r="C15" s="18"/>
      <c r="E15" s="12"/>
      <c r="F15" s="50">
        <f>SUM(F9,F13)</f>
        <v>0</v>
      </c>
      <c r="G15" s="50"/>
      <c r="H15" s="81">
        <f>+H9+H13</f>
        <v>0</v>
      </c>
      <c r="I15" s="50"/>
      <c r="J15" s="52" t="e">
        <f>H15/F15</f>
        <v>#DIV/0!</v>
      </c>
    </row>
    <row r="19" spans="2:2" ht="16.5" customHeight="1">
      <c r="B19"/>
    </row>
    <row r="20" spans="2:2" ht="17.45" customHeight="1">
      <c r="B20"/>
    </row>
    <row r="21" spans="2:2" ht="17.45" customHeight="1">
      <c r="B21"/>
    </row>
    <row r="22" spans="2:2" ht="17.45" customHeight="1">
      <c r="B22"/>
    </row>
    <row r="23" spans="2:2" ht="15.25" customHeight="1">
      <c r="B23"/>
    </row>
    <row r="24" spans="2:2" ht="17.45" customHeight="1">
      <c r="B24"/>
    </row>
    <row r="25" spans="2:2" ht="17.45" customHeight="1">
      <c r="B25"/>
    </row>
    <row r="26" spans="2:2" ht="16.5" customHeight="1">
      <c r="B26"/>
    </row>
    <row r="27" spans="2:2" ht="16.5" customHeight="1">
      <c r="B27"/>
    </row>
    <row r="28" spans="2:2" ht="16.5" customHeight="1">
      <c r="B28"/>
    </row>
    <row r="29" spans="2:2" ht="16.5" customHeight="1">
      <c r="B29"/>
    </row>
    <row r="30" spans="2:2" ht="16.5" customHeight="1">
      <c r="B30"/>
    </row>
    <row r="31" spans="2:2" ht="16.5" customHeight="1">
      <c r="B31" s="67"/>
    </row>
    <row r="32" spans="2:2" ht="16.5" customHeight="1">
      <c r="B32"/>
    </row>
    <row r="33" spans="2:2" ht="16.5" customHeight="1">
      <c r="B33" s="68"/>
    </row>
    <row r="34" spans="2:2" ht="16.5" customHeight="1">
      <c r="B34"/>
    </row>
    <row r="35" spans="2:2" ht="16.5" customHeight="1">
      <c r="B35"/>
    </row>
  </sheetData>
  <mergeCells count="1">
    <mergeCell ref="A1:C1"/>
  </mergeCells>
  <phoneticPr fontId="2" type="noConversion"/>
  <pageMargins left="0.75" right="0.75" top="1" bottom="1" header="0.5" footer="0.5"/>
  <pageSetup paperSize="5" scale="74" orientation="landscape" r:id="rId1"/>
  <headerFooter alignWithMargins="0"/>
</worksheet>
</file>

<file path=xl/worksheets/sheet29.xml><?xml version="1.0" encoding="utf-8"?>
<worksheet xmlns="http://schemas.openxmlformats.org/spreadsheetml/2006/main" xmlns:r="http://schemas.openxmlformats.org/officeDocument/2006/relationships">
  <sheetPr enableFormatConditionsCalculation="0">
    <tabColor theme="7" tint="0.39997558519241921"/>
  </sheetPr>
  <dimension ref="A1:S41"/>
  <sheetViews>
    <sheetView zoomScale="97" zoomScaleNormal="97" workbookViewId="0">
      <selection sqref="A1:C1"/>
    </sheetView>
  </sheetViews>
  <sheetFormatPr defaultColWidth="9.09765625" defaultRowHeight="16.5" customHeight="1"/>
  <cols>
    <col min="1" max="1" width="3.8984375" style="3" customWidth="1"/>
    <col min="2" max="2" width="20.69921875" style="41" customWidth="1"/>
    <col min="3" max="3" width="19.8984375" style="5" customWidth="1"/>
    <col min="4" max="4" width="8" style="8" customWidth="1"/>
    <col min="5" max="5" width="3.09765625" style="3" customWidth="1"/>
    <col min="6" max="6" width="17.3984375" style="31" customWidth="1"/>
    <col min="7" max="7" width="2.296875" style="3" customWidth="1"/>
    <col min="8" max="8" width="10.09765625" style="31" customWidth="1"/>
    <col min="9" max="9" width="2.3984375" style="3" customWidth="1"/>
    <col min="10" max="10" width="12" style="3" customWidth="1"/>
    <col min="11" max="11" width="8" style="3" customWidth="1"/>
    <col min="12" max="12" width="16.3984375" style="3" customWidth="1"/>
    <col min="13" max="13" width="9.69921875" style="3" customWidth="1"/>
    <col min="14" max="18" width="8.296875" style="3" customWidth="1"/>
    <col min="19" max="16384" width="9.09765625" style="3"/>
  </cols>
  <sheetData>
    <row r="1" spans="1:19" ht="33.799999999999997" customHeight="1">
      <c r="A1" s="314" t="s">
        <v>83</v>
      </c>
      <c r="B1" s="314"/>
      <c r="C1" s="314"/>
      <c r="F1" s="63"/>
      <c r="G1" s="64"/>
    </row>
    <row r="2" spans="1:19" ht="14.4" customHeight="1">
      <c r="A2" s="75"/>
      <c r="B2" s="126" t="s">
        <v>286</v>
      </c>
      <c r="C2" s="75"/>
      <c r="F2" s="63"/>
      <c r="G2" s="64"/>
    </row>
    <row r="3" spans="1:19" ht="14.4" customHeight="1">
      <c r="A3" s="75"/>
      <c r="B3" s="127" t="s">
        <v>285</v>
      </c>
      <c r="C3" s="75"/>
      <c r="F3" s="63"/>
      <c r="G3" s="64"/>
    </row>
    <row r="4" spans="1:19" ht="14.4" customHeight="1">
      <c r="A4" s="75"/>
      <c r="B4" s="41" t="s">
        <v>78</v>
      </c>
      <c r="C4" s="75"/>
      <c r="F4" s="63"/>
      <c r="G4" s="64"/>
    </row>
    <row r="5" spans="1:19" ht="14.4" customHeight="1">
      <c r="A5" s="75"/>
      <c r="B5" s="41" t="s">
        <v>312</v>
      </c>
      <c r="C5" s="75"/>
      <c r="F5" s="63"/>
      <c r="G5" s="64"/>
    </row>
    <row r="6" spans="1:19" s="4" customFormat="1" ht="58.15" customHeight="1">
      <c r="B6" s="36"/>
      <c r="C6" s="13" t="s">
        <v>5</v>
      </c>
      <c r="D6" s="37" t="s">
        <v>31</v>
      </c>
      <c r="E6" s="37"/>
      <c r="F6" s="58" t="s">
        <v>65</v>
      </c>
      <c r="G6" s="66"/>
      <c r="H6" s="54" t="s">
        <v>37</v>
      </c>
      <c r="J6" s="54" t="s">
        <v>38</v>
      </c>
      <c r="K6" s="54"/>
      <c r="L6" s="322" t="s">
        <v>142</v>
      </c>
      <c r="M6" s="322"/>
      <c r="N6" s="322"/>
      <c r="O6" s="322"/>
      <c r="P6" s="322"/>
      <c r="Q6" s="322"/>
      <c r="R6" s="322"/>
      <c r="S6" s="31"/>
    </row>
    <row r="7" spans="1:19" ht="33.25" customHeight="1">
      <c r="B7" s="38" t="s">
        <v>27</v>
      </c>
      <c r="F7" s="8" t="s">
        <v>66</v>
      </c>
      <c r="G7" s="29"/>
      <c r="H7" s="39" t="s">
        <v>66</v>
      </c>
      <c r="I7" s="39"/>
      <c r="J7" s="39" t="s">
        <v>66</v>
      </c>
      <c r="L7" s="88"/>
      <c r="M7" s="89" t="s">
        <v>146</v>
      </c>
      <c r="N7" s="89" t="s">
        <v>144</v>
      </c>
      <c r="O7" s="89" t="s">
        <v>145</v>
      </c>
      <c r="P7" s="89" t="s">
        <v>366</v>
      </c>
      <c r="Q7" s="89" t="s">
        <v>367</v>
      </c>
      <c r="R7" s="89" t="s">
        <v>368</v>
      </c>
      <c r="S7" s="75" t="s">
        <v>149</v>
      </c>
    </row>
    <row r="8" spans="1:19" ht="16.100000000000001" customHeight="1">
      <c r="B8" s="20"/>
      <c r="C8" s="239" t="s">
        <v>69</v>
      </c>
      <c r="D8" s="28">
        <v>0.31</v>
      </c>
      <c r="F8" s="235">
        <f t="shared" ref="F8:F12" si="0">S8</f>
        <v>0</v>
      </c>
      <c r="G8" s="29"/>
      <c r="H8" s="73">
        <f>(D8*F8)</f>
        <v>0</v>
      </c>
      <c r="I8" s="39"/>
      <c r="L8" s="90" t="s">
        <v>69</v>
      </c>
      <c r="M8" s="238"/>
      <c r="N8" s="238"/>
      <c r="O8" s="238"/>
      <c r="P8" s="238"/>
      <c r="Q8" s="238"/>
      <c r="R8" s="238"/>
      <c r="S8" s="93">
        <f>SUM(M8:R8)</f>
        <v>0</v>
      </c>
    </row>
    <row r="9" spans="1:19" ht="16.5" customHeight="1">
      <c r="B9" s="20"/>
      <c r="C9" s="239" t="s">
        <v>70</v>
      </c>
      <c r="D9" s="28">
        <v>0.31</v>
      </c>
      <c r="F9" s="235">
        <f t="shared" si="0"/>
        <v>0</v>
      </c>
      <c r="G9" s="29"/>
      <c r="H9" s="73">
        <f>(D9*F9)</f>
        <v>0</v>
      </c>
      <c r="I9" s="39"/>
      <c r="L9" s="90" t="s">
        <v>70</v>
      </c>
      <c r="M9" s="238"/>
      <c r="N9" s="238"/>
      <c r="O9" s="238"/>
      <c r="P9" s="238"/>
      <c r="Q9" s="238"/>
      <c r="R9" s="238"/>
      <c r="S9" s="93">
        <f>SUM(M9:R9)</f>
        <v>0</v>
      </c>
    </row>
    <row r="10" spans="1:19" ht="27.7" customHeight="1">
      <c r="B10" s="21"/>
      <c r="C10" s="239" t="s">
        <v>71</v>
      </c>
      <c r="D10" s="28">
        <v>0.26</v>
      </c>
      <c r="F10" s="235">
        <f t="shared" si="0"/>
        <v>0</v>
      </c>
      <c r="G10" s="29"/>
      <c r="H10" s="73">
        <f>(D10*F10)</f>
        <v>0</v>
      </c>
      <c r="I10" s="39"/>
      <c r="L10" s="90" t="s">
        <v>71</v>
      </c>
      <c r="M10" s="238"/>
      <c r="N10" s="238"/>
      <c r="O10" s="238"/>
      <c r="P10" s="238"/>
      <c r="Q10" s="238"/>
      <c r="R10" s="238"/>
      <c r="S10" s="93">
        <f>SUM(M10:R10)</f>
        <v>0</v>
      </c>
    </row>
    <row r="11" spans="1:19" ht="27.7" customHeight="1">
      <c r="B11" s="21"/>
      <c r="C11" s="239" t="s">
        <v>72</v>
      </c>
      <c r="D11" s="28">
        <v>0.26</v>
      </c>
      <c r="F11" s="235">
        <f t="shared" si="0"/>
        <v>0</v>
      </c>
      <c r="G11" s="29"/>
      <c r="H11" s="73">
        <f>(D11*F11)</f>
        <v>0</v>
      </c>
      <c r="I11" s="39"/>
      <c r="L11" s="90" t="s">
        <v>72</v>
      </c>
      <c r="M11" s="238"/>
      <c r="N11" s="238"/>
      <c r="O11" s="238"/>
      <c r="P11" s="238"/>
      <c r="Q11" s="238"/>
      <c r="R11" s="238"/>
      <c r="S11" s="93">
        <f>SUM(M11:R11)</f>
        <v>0</v>
      </c>
    </row>
    <row r="12" spans="1:19" ht="16.5" customHeight="1">
      <c r="B12" s="43" t="s">
        <v>36</v>
      </c>
      <c r="C12" s="240"/>
      <c r="D12" s="49"/>
      <c r="F12" s="237">
        <f t="shared" si="0"/>
        <v>0</v>
      </c>
      <c r="G12" s="59"/>
      <c r="H12" s="80">
        <f>SUM(H8:H11)</f>
        <v>0</v>
      </c>
      <c r="I12" s="32"/>
      <c r="M12" s="91"/>
      <c r="N12" s="91"/>
      <c r="O12" s="91"/>
      <c r="P12" s="92"/>
      <c r="Q12" s="92"/>
      <c r="R12" s="91"/>
      <c r="S12" s="84">
        <f>SUM(S8:S11)</f>
        <v>0</v>
      </c>
    </row>
    <row r="13" spans="1:19" ht="16.5" customHeight="1">
      <c r="B13" s="20"/>
      <c r="C13" s="18"/>
      <c r="D13" s="28"/>
      <c r="F13" s="8"/>
      <c r="G13" s="29"/>
      <c r="H13" s="320" t="s">
        <v>148</v>
      </c>
      <c r="I13" s="320"/>
      <c r="J13" s="320"/>
      <c r="K13" s="320"/>
      <c r="M13" s="91"/>
      <c r="N13" s="91"/>
      <c r="O13" s="91"/>
      <c r="P13" s="92"/>
      <c r="Q13" s="92"/>
      <c r="R13" s="91"/>
    </row>
    <row r="14" spans="1:19" ht="22.75" customHeight="1">
      <c r="C14" s="17"/>
      <c r="F14" s="8"/>
      <c r="G14" s="29"/>
      <c r="H14" s="320"/>
      <c r="I14" s="320"/>
      <c r="J14" s="320"/>
      <c r="K14" s="320"/>
      <c r="L14" s="90" t="s">
        <v>73</v>
      </c>
      <c r="M14" s="238"/>
      <c r="N14" s="238"/>
      <c r="O14" s="238"/>
      <c r="P14" s="238"/>
      <c r="Q14" s="238"/>
      <c r="R14" s="238"/>
      <c r="S14" s="93">
        <f>SUM(M14:R14)</f>
        <v>0</v>
      </c>
    </row>
    <row r="15" spans="1:19" ht="16.5" customHeight="1">
      <c r="B15" s="20"/>
      <c r="C15" s="239" t="s">
        <v>73</v>
      </c>
      <c r="D15" s="28">
        <v>0.25</v>
      </c>
      <c r="F15" s="236">
        <f t="shared" ref="F15:F19" si="1">S14</f>
        <v>0</v>
      </c>
      <c r="G15" s="6"/>
      <c r="H15" s="74">
        <f>(D15*F15)</f>
        <v>0</v>
      </c>
      <c r="L15" s="90" t="s">
        <v>74</v>
      </c>
      <c r="M15" s="238"/>
      <c r="N15" s="238"/>
      <c r="O15" s="238"/>
      <c r="P15" s="238"/>
      <c r="Q15" s="238"/>
      <c r="R15" s="238"/>
      <c r="S15" s="93">
        <f>SUM(M15:R15)</f>
        <v>0</v>
      </c>
    </row>
    <row r="16" spans="1:19" ht="16.5" customHeight="1">
      <c r="B16" s="20"/>
      <c r="C16" s="239" t="s">
        <v>74</v>
      </c>
      <c r="D16" s="28">
        <v>0.25</v>
      </c>
      <c r="F16" s="236">
        <f t="shared" si="1"/>
        <v>0</v>
      </c>
      <c r="G16" s="6"/>
      <c r="H16" s="74">
        <f>(D16*F16)</f>
        <v>0</v>
      </c>
      <c r="L16" s="90" t="s">
        <v>75</v>
      </c>
      <c r="M16" s="238"/>
      <c r="N16" s="238"/>
      <c r="O16" s="238"/>
      <c r="P16" s="238"/>
      <c r="Q16" s="238"/>
      <c r="R16" s="238"/>
      <c r="S16" s="93">
        <f>SUM(M16:R16)</f>
        <v>0</v>
      </c>
    </row>
    <row r="17" spans="2:19" ht="24.8" customHeight="1">
      <c r="B17" s="21"/>
      <c r="C17" s="239" t="s">
        <v>75</v>
      </c>
      <c r="D17" s="28">
        <v>0.2</v>
      </c>
      <c r="F17" s="236">
        <f t="shared" si="1"/>
        <v>0</v>
      </c>
      <c r="G17" s="6"/>
      <c r="H17" s="74">
        <f>(D17*F17)</f>
        <v>0</v>
      </c>
      <c r="L17" s="90" t="s">
        <v>76</v>
      </c>
      <c r="M17" s="238"/>
      <c r="N17" s="238"/>
      <c r="O17" s="238"/>
      <c r="P17" s="238"/>
      <c r="Q17" s="238"/>
      <c r="R17" s="238"/>
      <c r="S17" s="93">
        <f>SUM(M17:R17)</f>
        <v>0</v>
      </c>
    </row>
    <row r="18" spans="2:19" ht="24.8" customHeight="1">
      <c r="B18" s="21"/>
      <c r="C18" s="239" t="s">
        <v>76</v>
      </c>
      <c r="D18" s="28">
        <v>0.2</v>
      </c>
      <c r="F18" s="236">
        <f t="shared" si="1"/>
        <v>0</v>
      </c>
      <c r="G18" s="6"/>
      <c r="H18" s="74">
        <f>(D18*F18)</f>
        <v>0</v>
      </c>
      <c r="S18" s="84">
        <f>SUM(S14:S17)</f>
        <v>0</v>
      </c>
    </row>
    <row r="19" spans="2:19" ht="16.5" customHeight="1">
      <c r="B19" s="43" t="s">
        <v>36</v>
      </c>
      <c r="C19" s="44"/>
      <c r="D19" s="49"/>
      <c r="F19" s="237">
        <f t="shared" si="1"/>
        <v>0</v>
      </c>
      <c r="G19" s="59"/>
      <c r="H19" s="80">
        <f>SUM(H15:H18)</f>
        <v>0</v>
      </c>
      <c r="I19" s="32"/>
    </row>
    <row r="20" spans="2:19" ht="46" customHeight="1">
      <c r="B20" s="3"/>
      <c r="C20" s="18"/>
      <c r="F20" s="3"/>
      <c r="H20" s="321" t="s">
        <v>148</v>
      </c>
      <c r="I20" s="321"/>
      <c r="J20" s="321"/>
    </row>
    <row r="21" spans="2:19" ht="16.5" customHeight="1">
      <c r="B21" s="40"/>
      <c r="C21" s="18"/>
      <c r="E21" s="12"/>
      <c r="F21" s="50">
        <f>SUM(F12,F19)</f>
        <v>0</v>
      </c>
      <c r="G21" s="50"/>
      <c r="H21" s="81">
        <f>+H12+H19</f>
        <v>0</v>
      </c>
      <c r="I21" s="50"/>
      <c r="J21" s="52" t="e">
        <f>H21/F21</f>
        <v>#DIV/0!</v>
      </c>
    </row>
    <row r="25" spans="2:19" ht="16.5" customHeight="1">
      <c r="B25"/>
    </row>
    <row r="26" spans="2:19" ht="17.45" customHeight="1"/>
    <row r="27" spans="2:19" ht="17.45" customHeight="1">
      <c r="L27" s="64"/>
      <c r="M27" s="64"/>
      <c r="N27" s="64"/>
      <c r="O27" s="64"/>
      <c r="P27" s="64"/>
      <c r="Q27" s="64"/>
      <c r="R27" s="64"/>
      <c r="S27" s="64"/>
    </row>
    <row r="28" spans="2:19" s="64" customFormat="1" ht="32.299999999999997" customHeight="1">
      <c r="L28" s="3"/>
      <c r="M28" s="3"/>
      <c r="N28" s="3"/>
      <c r="O28" s="3"/>
      <c r="P28" s="3"/>
      <c r="Q28" s="3"/>
      <c r="R28" s="3"/>
      <c r="S28" s="3"/>
    </row>
    <row r="29" spans="2:19" ht="15.25" customHeight="1"/>
    <row r="30" spans="2:19" ht="17.45" customHeight="1"/>
    <row r="31" spans="2:19" ht="17.45" customHeight="1"/>
    <row r="39" spans="2:8" ht="16.5" customHeight="1">
      <c r="B39" s="3"/>
      <c r="C39" s="3"/>
      <c r="D39" s="31"/>
      <c r="F39" s="3"/>
      <c r="H39" s="3"/>
    </row>
    <row r="40" spans="2:8" ht="16.5" customHeight="1">
      <c r="B40"/>
    </row>
    <row r="41" spans="2:8" ht="16.5" customHeight="1">
      <c r="B41"/>
    </row>
  </sheetData>
  <mergeCells count="4">
    <mergeCell ref="A1:C1"/>
    <mergeCell ref="H13:K14"/>
    <mergeCell ref="H20:J20"/>
    <mergeCell ref="L6:R6"/>
  </mergeCells>
  <phoneticPr fontId="2" type="noConversion"/>
  <pageMargins left="0.75" right="0.75" top="1" bottom="1" header="0.5" footer="0.5"/>
  <pageSetup paperSize="5" scale="74" orientation="landscape" r:id="rId1"/>
  <headerFooter alignWithMargins="0"/>
</worksheet>
</file>

<file path=xl/worksheets/sheet3.xml><?xml version="1.0" encoding="utf-8"?>
<worksheet xmlns="http://schemas.openxmlformats.org/spreadsheetml/2006/main" xmlns:r="http://schemas.openxmlformats.org/officeDocument/2006/relationships">
  <sheetPr enableFormatConditionsCalculation="0">
    <tabColor theme="9" tint="0.39997558519241921"/>
  </sheetPr>
  <dimension ref="A1:P39"/>
  <sheetViews>
    <sheetView workbookViewId="0">
      <selection activeCell="M10" sqref="M10"/>
    </sheetView>
  </sheetViews>
  <sheetFormatPr defaultColWidth="9.09765625" defaultRowHeight="16.5" customHeight="1"/>
  <cols>
    <col min="1" max="1" width="3.8984375" style="3" customWidth="1"/>
    <col min="2" max="2" width="20.69921875" style="41" customWidth="1"/>
    <col min="3" max="3" width="19.8984375" style="5" customWidth="1"/>
    <col min="4" max="4" width="10.09765625" style="8" customWidth="1"/>
    <col min="5" max="5" width="14.296875" style="8" customWidth="1"/>
    <col min="6" max="6" width="2.69921875" style="3" customWidth="1"/>
    <col min="7" max="7" width="11.09765625" style="3" customWidth="1"/>
    <col min="8" max="8" width="12.3984375" style="3" customWidth="1"/>
    <col min="9" max="9" width="8" style="8" customWidth="1"/>
    <col min="10" max="10" width="3.09765625" style="3" customWidth="1"/>
    <col min="11" max="11" width="16.3984375" style="31" customWidth="1"/>
    <col min="12" max="12" width="2.296875" style="3" customWidth="1"/>
    <col min="13" max="13" width="10.09765625" style="31" customWidth="1"/>
    <col min="14" max="14" width="2.3984375" style="3" customWidth="1"/>
    <col min="15" max="15" width="12" style="3" customWidth="1"/>
    <col min="16" max="16" width="8" style="3" customWidth="1"/>
    <col min="17" max="17" width="8.09765625" style="3" customWidth="1"/>
    <col min="18" max="18" width="5.8984375" style="3" customWidth="1"/>
    <col min="19" max="19" width="9.296875" style="3" bestFit="1" customWidth="1"/>
    <col min="20" max="20" width="6.8984375" style="3" customWidth="1"/>
    <col min="21" max="21" width="11.69921875" style="3" bestFit="1" customWidth="1"/>
    <col min="22" max="22" width="6.09765625" style="3" customWidth="1"/>
    <col min="23" max="16384" width="9.09765625" style="3"/>
  </cols>
  <sheetData>
    <row r="1" spans="1:16" ht="33.799999999999997" customHeight="1">
      <c r="A1" s="314" t="s">
        <v>30</v>
      </c>
      <c r="B1" s="314"/>
      <c r="C1" s="314"/>
      <c r="D1" s="314"/>
      <c r="E1" s="314"/>
      <c r="K1" s="63"/>
      <c r="L1" s="64"/>
    </row>
    <row r="2" spans="1:16" ht="14.95" customHeight="1">
      <c r="A2" s="75"/>
      <c r="B2" s="126" t="s">
        <v>263</v>
      </c>
      <c r="C2" s="75"/>
      <c r="D2" s="75"/>
      <c r="E2" s="75"/>
      <c r="K2" s="63"/>
      <c r="L2" s="64"/>
    </row>
    <row r="3" spans="1:16" ht="14.95" customHeight="1">
      <c r="A3" s="75"/>
      <c r="B3" s="127" t="s">
        <v>265</v>
      </c>
      <c r="C3" s="75"/>
      <c r="D3" s="75"/>
      <c r="E3" s="75"/>
      <c r="K3" s="63"/>
      <c r="L3" s="64"/>
    </row>
    <row r="4" spans="1:16" s="4" customFormat="1" ht="60.4" customHeight="1">
      <c r="B4" s="36"/>
      <c r="C4" s="13" t="s">
        <v>5</v>
      </c>
      <c r="D4" s="13" t="s">
        <v>6</v>
      </c>
      <c r="E4" s="13" t="s">
        <v>7</v>
      </c>
      <c r="G4" s="37" t="s">
        <v>8</v>
      </c>
      <c r="H4" s="37" t="s">
        <v>9</v>
      </c>
      <c r="I4" s="37" t="s">
        <v>31</v>
      </c>
      <c r="J4" s="37"/>
      <c r="K4" s="58" t="s">
        <v>65</v>
      </c>
      <c r="L4" s="66"/>
      <c r="M4" s="54" t="s">
        <v>37</v>
      </c>
      <c r="O4" s="54" t="s">
        <v>38</v>
      </c>
      <c r="P4" s="54"/>
    </row>
    <row r="5" spans="1:16" ht="16.5" customHeight="1">
      <c r="B5" s="38" t="s">
        <v>27</v>
      </c>
      <c r="D5" s="5"/>
      <c r="E5" s="5"/>
      <c r="K5" s="8" t="s">
        <v>66</v>
      </c>
      <c r="L5" s="29"/>
      <c r="M5" s="39" t="s">
        <v>66</v>
      </c>
      <c r="N5" s="39"/>
      <c r="O5" s="39" t="s">
        <v>66</v>
      </c>
    </row>
    <row r="6" spans="1:16" ht="16.5" customHeight="1">
      <c r="B6" s="20" t="s">
        <v>32</v>
      </c>
      <c r="C6" s="18" t="s">
        <v>28</v>
      </c>
      <c r="D6" s="15">
        <v>1</v>
      </c>
      <c r="E6" s="224">
        <f>'CCHS Alcohol Proportions'!M16</f>
        <v>0.5</v>
      </c>
      <c r="G6" s="3">
        <f>E6*(D6-1)</f>
        <v>0</v>
      </c>
      <c r="H6" s="3">
        <f>(E6*(D6-1)+1)</f>
        <v>1</v>
      </c>
      <c r="I6" s="28">
        <f t="shared" ref="I6:I10" si="0">+G6/H6</f>
        <v>0</v>
      </c>
      <c r="K6" s="8"/>
      <c r="L6" s="29"/>
      <c r="M6" s="39"/>
      <c r="N6" s="39"/>
    </row>
    <row r="7" spans="1:16" ht="16.5" customHeight="1">
      <c r="B7" s="20" t="s">
        <v>33</v>
      </c>
      <c r="C7" s="18" t="s">
        <v>28</v>
      </c>
      <c r="D7" s="15">
        <v>1.45</v>
      </c>
      <c r="E7" s="224">
        <f>'CCHS Alcohol Proportions'!M17</f>
        <v>0.35</v>
      </c>
      <c r="G7" s="3">
        <f>E7*(D7-1)</f>
        <v>0.15749999999999997</v>
      </c>
      <c r="H7" s="3">
        <f>(E7*(D7-1)+1)</f>
        <v>1.1575</v>
      </c>
      <c r="I7" s="28">
        <f t="shared" si="0"/>
        <v>0.1360691144708423</v>
      </c>
      <c r="K7" s="8"/>
      <c r="L7" s="29"/>
      <c r="M7" s="39"/>
      <c r="N7" s="39"/>
    </row>
    <row r="8" spans="1:16" ht="27.7" customHeight="1">
      <c r="B8" s="21" t="s">
        <v>34</v>
      </c>
      <c r="C8" s="18" t="s">
        <v>28</v>
      </c>
      <c r="D8" s="70">
        <v>1.85</v>
      </c>
      <c r="E8" s="224">
        <f>'CCHS Alcohol Proportions'!M18</f>
        <v>0.13</v>
      </c>
      <c r="G8" s="3">
        <f>E8*(D8-1)</f>
        <v>0.11050000000000001</v>
      </c>
      <c r="H8" s="3">
        <f>(E8*(D8-1)+1)</f>
        <v>1.1105</v>
      </c>
      <c r="I8" s="28">
        <f t="shared" si="0"/>
        <v>9.9504727600180115E-2</v>
      </c>
      <c r="K8" s="8"/>
      <c r="L8" s="29"/>
      <c r="M8" s="39"/>
      <c r="N8" s="39"/>
    </row>
    <row r="9" spans="1:16" ht="27.7" customHeight="1">
      <c r="B9" s="21" t="s">
        <v>35</v>
      </c>
      <c r="C9" s="18" t="s">
        <v>28</v>
      </c>
      <c r="D9" s="70">
        <v>5.39</v>
      </c>
      <c r="E9" s="224">
        <f>'CCHS Alcohol Proportions'!M19</f>
        <v>0.02</v>
      </c>
      <c r="G9" s="3">
        <f>E9*(D9-1)</f>
        <v>8.7799999999999989E-2</v>
      </c>
      <c r="H9" s="3">
        <f>(E9*(D9-1)+1)</f>
        <v>1.0878000000000001</v>
      </c>
      <c r="I9" s="28">
        <f t="shared" si="0"/>
        <v>8.0713366427652131E-2</v>
      </c>
      <c r="K9" s="8"/>
      <c r="L9" s="29"/>
      <c r="M9" s="39"/>
      <c r="N9" s="39"/>
    </row>
    <row r="10" spans="1:16" ht="16.5" customHeight="1">
      <c r="B10" s="43" t="s">
        <v>36</v>
      </c>
      <c r="C10" s="44"/>
      <c r="D10" s="45"/>
      <c r="E10" s="46"/>
      <c r="F10" s="47"/>
      <c r="G10" s="48">
        <f>(E7*(D7-1)+E8*(D8-1)+E9*(D9-1))</f>
        <v>0.35580000000000001</v>
      </c>
      <c r="H10" s="48">
        <f>(E7*(D7-1)+E8*(D8-1)+E9*(D9-1))+1</f>
        <v>1.3557999999999999</v>
      </c>
      <c r="I10" s="49">
        <f t="shared" si="0"/>
        <v>0.26242808673845702</v>
      </c>
      <c r="K10" s="61"/>
      <c r="L10" s="59"/>
      <c r="M10" s="80">
        <f>+I10*K10</f>
        <v>0</v>
      </c>
      <c r="N10" s="32"/>
    </row>
    <row r="11" spans="1:16" ht="16.5" customHeight="1">
      <c r="B11" s="20"/>
      <c r="C11" s="18"/>
      <c r="D11" s="14"/>
      <c r="E11" s="42"/>
      <c r="I11" s="28"/>
      <c r="K11" s="8"/>
      <c r="L11" s="29"/>
      <c r="M11" s="39"/>
      <c r="N11" s="39"/>
    </row>
    <row r="12" spans="1:16" ht="16.5" customHeight="1">
      <c r="C12" s="17"/>
      <c r="K12" s="8"/>
      <c r="L12" s="29"/>
      <c r="M12" s="39"/>
      <c r="N12" s="39"/>
    </row>
    <row r="13" spans="1:16" ht="16.5" customHeight="1">
      <c r="B13" s="20" t="s">
        <v>32</v>
      </c>
      <c r="C13" s="18" t="s">
        <v>29</v>
      </c>
      <c r="D13" s="15">
        <v>1</v>
      </c>
      <c r="E13" s="224">
        <f>'CCHS Alcohol Proportions'!M21</f>
        <v>0.5</v>
      </c>
      <c r="G13" s="3">
        <f>E13*(D13-1)</f>
        <v>0</v>
      </c>
      <c r="H13" s="3">
        <f>(E13*(D13-1)+1)</f>
        <v>1</v>
      </c>
      <c r="I13" s="28">
        <f>+G13/H13</f>
        <v>0</v>
      </c>
      <c r="K13" s="3"/>
      <c r="L13" s="6"/>
      <c r="M13" s="3"/>
    </row>
    <row r="14" spans="1:16" ht="16.5" customHeight="1">
      <c r="B14" s="20" t="s">
        <v>33</v>
      </c>
      <c r="C14" s="18" t="s">
        <v>29</v>
      </c>
      <c r="D14" s="15">
        <v>1.45</v>
      </c>
      <c r="E14" s="224">
        <f>'CCHS Alcohol Proportions'!M22</f>
        <v>0.35</v>
      </c>
      <c r="G14" s="3">
        <f>E14*(D14-1)</f>
        <v>0.15749999999999997</v>
      </c>
      <c r="H14" s="3">
        <f>(E14*(D14-1)+1)</f>
        <v>1.1575</v>
      </c>
      <c r="I14" s="28">
        <f>+G14/H14</f>
        <v>0.1360691144708423</v>
      </c>
      <c r="K14" s="3"/>
      <c r="L14" s="6"/>
      <c r="M14" s="3"/>
    </row>
    <row r="15" spans="1:16" ht="24.8" customHeight="1">
      <c r="B15" s="21" t="s">
        <v>34</v>
      </c>
      <c r="C15" s="18" t="s">
        <v>29</v>
      </c>
      <c r="D15" s="70">
        <v>1.85</v>
      </c>
      <c r="E15" s="224">
        <f>'CCHS Alcohol Proportions'!M23</f>
        <v>0.13</v>
      </c>
      <c r="G15" s="3">
        <f>E15*(D15-1)</f>
        <v>0.11050000000000001</v>
      </c>
      <c r="H15" s="3">
        <f>(E15*(D15-1)+1)</f>
        <v>1.1105</v>
      </c>
      <c r="I15" s="28">
        <f>+G15/H15</f>
        <v>9.9504727600180115E-2</v>
      </c>
      <c r="K15" s="3"/>
      <c r="L15" s="6"/>
      <c r="M15" s="3"/>
    </row>
    <row r="16" spans="1:16" ht="24.8" customHeight="1">
      <c r="B16" s="21" t="s">
        <v>35</v>
      </c>
      <c r="C16" s="18" t="s">
        <v>29</v>
      </c>
      <c r="D16" s="70">
        <v>5.39</v>
      </c>
      <c r="E16" s="224">
        <f>'CCHS Alcohol Proportions'!M24</f>
        <v>0.02</v>
      </c>
      <c r="G16" s="3">
        <f>E16*(D16-1)</f>
        <v>8.7799999999999989E-2</v>
      </c>
      <c r="H16" s="3">
        <f>(E16*(D16-1)+1)</f>
        <v>1.0878000000000001</v>
      </c>
      <c r="I16" s="28">
        <f>+G16/H16</f>
        <v>8.0713366427652131E-2</v>
      </c>
      <c r="K16" s="3"/>
      <c r="L16" s="6"/>
      <c r="M16" s="3"/>
    </row>
    <row r="17" spans="2:15" ht="16.5" customHeight="1">
      <c r="B17" s="43" t="s">
        <v>36</v>
      </c>
      <c r="C17" s="44"/>
      <c r="D17" s="45"/>
      <c r="E17" s="46"/>
      <c r="F17" s="47"/>
      <c r="G17" s="48">
        <f>(E14*(D14-1)+E15*(D15-1)+E16*(D16-1))</f>
        <v>0.35580000000000001</v>
      </c>
      <c r="H17" s="48">
        <f>(E14*(D14-1)+E15*(D15-1)+E16*(D16-1))+1</f>
        <v>1.3557999999999999</v>
      </c>
      <c r="I17" s="49">
        <f>+G17/H17</f>
        <v>0.26242808673845702</v>
      </c>
      <c r="K17" s="61"/>
      <c r="L17" s="59"/>
      <c r="M17" s="80">
        <f>+I17*K17</f>
        <v>0</v>
      </c>
      <c r="N17" s="32"/>
    </row>
    <row r="18" spans="2:15" ht="16.5" customHeight="1">
      <c r="B18" s="3"/>
      <c r="C18" s="18"/>
      <c r="D18" s="14"/>
      <c r="E18" s="27"/>
      <c r="K18" s="3"/>
      <c r="M18" s="3"/>
    </row>
    <row r="19" spans="2:15" ht="16.5" customHeight="1">
      <c r="B19" s="40"/>
      <c r="C19" s="18"/>
      <c r="D19" s="14"/>
      <c r="E19" s="27"/>
      <c r="J19" s="12"/>
      <c r="K19" s="50">
        <f>SUM(K10:K17)</f>
        <v>0</v>
      </c>
      <c r="L19" s="50"/>
      <c r="M19" s="81">
        <f>+M10+M17</f>
        <v>0</v>
      </c>
      <c r="N19" s="50"/>
      <c r="O19" s="52" t="e">
        <f>M19/K19</f>
        <v>#DIV/0!</v>
      </c>
    </row>
    <row r="22" spans="2:15" ht="16.5" customHeight="1">
      <c r="B22"/>
    </row>
    <row r="23" spans="2:15" ht="16.5" customHeight="1">
      <c r="B23"/>
    </row>
    <row r="24" spans="2:15" ht="17.45" customHeight="1">
      <c r="B24"/>
    </row>
    <row r="25" spans="2:15" ht="17.45" customHeight="1">
      <c r="B25"/>
    </row>
    <row r="26" spans="2:15" ht="17.45" customHeight="1">
      <c r="B26"/>
    </row>
    <row r="27" spans="2:15" ht="15.25" customHeight="1">
      <c r="B27"/>
    </row>
    <row r="28" spans="2:15" ht="17.45" customHeight="1">
      <c r="B28"/>
    </row>
    <row r="29" spans="2:15" ht="17.45" customHeight="1">
      <c r="B29"/>
    </row>
    <row r="30" spans="2:15" ht="16.5" customHeight="1">
      <c r="B30"/>
    </row>
    <row r="31" spans="2:15" ht="16.5" customHeight="1">
      <c r="B31"/>
    </row>
    <row r="32" spans="2:15" ht="16.5" customHeight="1">
      <c r="B32"/>
    </row>
    <row r="33" spans="2:2" ht="16.5" customHeight="1">
      <c r="B33"/>
    </row>
    <row r="34" spans="2:2" ht="16.5" customHeight="1">
      <c r="B34"/>
    </row>
    <row r="35" spans="2:2" ht="16.5" customHeight="1">
      <c r="B35" s="67"/>
    </row>
    <row r="36" spans="2:2" ht="16.5" customHeight="1">
      <c r="B36"/>
    </row>
    <row r="37" spans="2:2" ht="16.5" customHeight="1">
      <c r="B37" s="68"/>
    </row>
    <row r="38" spans="2:2" ht="16.5" customHeight="1">
      <c r="B38"/>
    </row>
    <row r="39" spans="2:2" ht="16.5" customHeight="1">
      <c r="B39"/>
    </row>
  </sheetData>
  <mergeCells count="1">
    <mergeCell ref="A1:E1"/>
  </mergeCells>
  <phoneticPr fontId="2" type="noConversion"/>
  <pageMargins left="0.75" right="0.75" top="1" bottom="1" header="0.5" footer="0.5"/>
  <pageSetup paperSize="5" scale="74" orientation="landscape" r:id="rId1"/>
  <headerFooter alignWithMargins="0"/>
</worksheet>
</file>

<file path=xl/worksheets/sheet30.xml><?xml version="1.0" encoding="utf-8"?>
<worksheet xmlns="http://schemas.openxmlformats.org/spreadsheetml/2006/main" xmlns:r="http://schemas.openxmlformats.org/officeDocument/2006/relationships">
  <sheetPr enableFormatConditionsCalculation="0">
    <tabColor theme="7" tint="0.39997558519241921"/>
  </sheetPr>
  <dimension ref="A1:K41"/>
  <sheetViews>
    <sheetView workbookViewId="0">
      <selection sqref="A1:C1"/>
    </sheetView>
  </sheetViews>
  <sheetFormatPr defaultColWidth="9.09765625" defaultRowHeight="16.5" customHeight="1"/>
  <cols>
    <col min="1" max="1" width="3.8984375" style="3" customWidth="1"/>
    <col min="2" max="2" width="20.69921875" style="41" customWidth="1"/>
    <col min="3" max="3" width="19.8984375" style="5" customWidth="1"/>
    <col min="4" max="4" width="8" style="8" customWidth="1"/>
    <col min="5" max="5" width="3.09765625" style="3" customWidth="1"/>
    <col min="6" max="6" width="17.8984375" style="31" customWidth="1"/>
    <col min="7" max="7" width="2.296875" style="3" customWidth="1"/>
    <col min="8" max="8" width="10.09765625" style="31" customWidth="1"/>
    <col min="9" max="9" width="2.3984375" style="3" customWidth="1"/>
    <col min="10" max="10" width="12" style="3" customWidth="1"/>
    <col min="11" max="11" width="8" style="3" customWidth="1"/>
    <col min="12" max="12" width="8.09765625" style="3" customWidth="1"/>
    <col min="13" max="13" width="5.8984375" style="3" customWidth="1"/>
    <col min="14" max="14" width="9.296875" style="3" bestFit="1" customWidth="1"/>
    <col min="15" max="15" width="6.8984375" style="3" customWidth="1"/>
    <col min="16" max="16" width="11.69921875" style="3" bestFit="1" customWidth="1"/>
    <col min="17" max="17" width="6.09765625" style="3" customWidth="1"/>
    <col min="18" max="16384" width="9.09765625" style="3"/>
  </cols>
  <sheetData>
    <row r="1" spans="1:11" ht="33.799999999999997" customHeight="1">
      <c r="A1" s="314" t="s">
        <v>84</v>
      </c>
      <c r="B1" s="314"/>
      <c r="C1" s="314"/>
      <c r="F1" s="63"/>
      <c r="G1" s="64"/>
    </row>
    <row r="2" spans="1:11" ht="15.65" customHeight="1">
      <c r="A2" s="75"/>
      <c r="B2" s="126" t="s">
        <v>286</v>
      </c>
      <c r="C2" s="75"/>
      <c r="F2" s="63"/>
      <c r="G2" s="64"/>
    </row>
    <row r="3" spans="1:11" ht="15.65" customHeight="1">
      <c r="A3" s="75"/>
      <c r="B3" s="127" t="s">
        <v>285</v>
      </c>
      <c r="C3" s="75"/>
      <c r="F3" s="63"/>
      <c r="G3" s="64"/>
    </row>
    <row r="4" spans="1:11" ht="15.65" customHeight="1">
      <c r="A4" s="75"/>
      <c r="B4" s="41" t="s">
        <v>78</v>
      </c>
      <c r="C4" s="75"/>
      <c r="F4" s="63"/>
      <c r="G4" s="64"/>
    </row>
    <row r="5" spans="1:11" ht="15.65" customHeight="1">
      <c r="A5" s="75"/>
      <c r="B5" s="41" t="s">
        <v>312</v>
      </c>
      <c r="C5" s="75"/>
      <c r="F5" s="63"/>
      <c r="G5" s="64"/>
    </row>
    <row r="6" spans="1:11" s="4" customFormat="1" ht="62.6" customHeight="1">
      <c r="B6" s="36"/>
      <c r="C6" s="13" t="s">
        <v>5</v>
      </c>
      <c r="D6" s="37" t="s">
        <v>31</v>
      </c>
      <c r="E6" s="37"/>
      <c r="F6" s="58" t="s">
        <v>65</v>
      </c>
      <c r="G6" s="66"/>
      <c r="H6" s="54" t="s">
        <v>37</v>
      </c>
      <c r="J6" s="54" t="s">
        <v>38</v>
      </c>
      <c r="K6" s="54"/>
    </row>
    <row r="7" spans="1:11" ht="16.5" customHeight="1">
      <c r="B7" s="38" t="s">
        <v>27</v>
      </c>
      <c r="F7" s="8" t="s">
        <v>66</v>
      </c>
      <c r="G7" s="29"/>
      <c r="H7" s="39" t="s">
        <v>66</v>
      </c>
      <c r="I7" s="39"/>
      <c r="J7" s="39" t="s">
        <v>66</v>
      </c>
    </row>
    <row r="8" spans="1:11" ht="16.5" customHeight="1">
      <c r="B8" s="20"/>
      <c r="C8" s="18" t="s">
        <v>69</v>
      </c>
      <c r="D8" s="28">
        <v>0.16</v>
      </c>
      <c r="F8" s="235"/>
      <c r="G8" s="29"/>
      <c r="H8" s="73">
        <f>(D8*F8)</f>
        <v>0</v>
      </c>
      <c r="I8" s="39"/>
    </row>
    <row r="9" spans="1:11" ht="16.5" customHeight="1">
      <c r="B9" s="20"/>
      <c r="C9" s="18" t="s">
        <v>70</v>
      </c>
      <c r="D9" s="28">
        <v>0.16</v>
      </c>
      <c r="F9" s="235"/>
      <c r="G9" s="29"/>
      <c r="H9" s="73">
        <f>(D9*F9)</f>
        <v>0</v>
      </c>
      <c r="I9" s="39"/>
    </row>
    <row r="10" spans="1:11" ht="27.7" customHeight="1">
      <c r="B10" s="21"/>
      <c r="C10" s="18" t="s">
        <v>71</v>
      </c>
      <c r="D10" s="28">
        <v>0.12</v>
      </c>
      <c r="F10" s="235"/>
      <c r="G10" s="29"/>
      <c r="H10" s="73">
        <f>(D10*F10)</f>
        <v>0</v>
      </c>
      <c r="I10" s="39"/>
    </row>
    <row r="11" spans="1:11" ht="27.7" customHeight="1">
      <c r="B11" s="21"/>
      <c r="C11" s="18" t="s">
        <v>72</v>
      </c>
      <c r="D11" s="28">
        <v>0.12</v>
      </c>
      <c r="F11" s="235"/>
      <c r="G11" s="29"/>
      <c r="H11" s="73">
        <f>(D11*F11)</f>
        <v>0</v>
      </c>
      <c r="I11" s="39"/>
    </row>
    <row r="12" spans="1:11" ht="16.5" customHeight="1">
      <c r="B12" s="43" t="s">
        <v>36</v>
      </c>
      <c r="C12" s="44"/>
      <c r="D12" s="49"/>
      <c r="F12" s="237"/>
      <c r="G12" s="59"/>
      <c r="H12" s="80">
        <f>SUM(H8:H11)</f>
        <v>0</v>
      </c>
      <c r="I12" s="32"/>
    </row>
    <row r="13" spans="1:11" ht="16.5" customHeight="1">
      <c r="B13" s="20"/>
      <c r="C13" s="18"/>
      <c r="D13" s="28"/>
      <c r="F13" s="8"/>
      <c r="G13" s="29"/>
      <c r="H13" s="39"/>
      <c r="I13" s="39"/>
    </row>
    <row r="14" spans="1:11" ht="16.5" customHeight="1">
      <c r="C14" s="17"/>
      <c r="F14" s="8"/>
      <c r="G14" s="29"/>
      <c r="H14" s="39"/>
      <c r="I14" s="39"/>
    </row>
    <row r="15" spans="1:11" ht="16.5" customHeight="1">
      <c r="B15" s="20"/>
      <c r="C15" s="18" t="s">
        <v>73</v>
      </c>
      <c r="D15" s="28">
        <v>0.11</v>
      </c>
      <c r="F15" s="236"/>
      <c r="G15" s="6"/>
      <c r="H15" s="74">
        <f>(D15*F15)</f>
        <v>0</v>
      </c>
    </row>
    <row r="16" spans="1:11" ht="16.5" customHeight="1">
      <c r="B16" s="20"/>
      <c r="C16" s="18" t="s">
        <v>74</v>
      </c>
      <c r="D16" s="28">
        <v>0.11</v>
      </c>
      <c r="F16" s="236"/>
      <c r="G16" s="6"/>
      <c r="H16" s="74">
        <f>(D16*F16)</f>
        <v>0</v>
      </c>
    </row>
    <row r="17" spans="2:10" ht="24.8" customHeight="1">
      <c r="B17" s="21"/>
      <c r="C17" s="18" t="s">
        <v>75</v>
      </c>
      <c r="D17" s="28">
        <v>0.09</v>
      </c>
      <c r="F17" s="236"/>
      <c r="G17" s="6"/>
      <c r="H17" s="74">
        <f>(D17*F17)</f>
        <v>0</v>
      </c>
    </row>
    <row r="18" spans="2:10" ht="24.8" customHeight="1">
      <c r="B18" s="21"/>
      <c r="C18" s="18" t="s">
        <v>76</v>
      </c>
      <c r="D18" s="28">
        <v>0.09</v>
      </c>
      <c r="F18" s="236"/>
      <c r="G18" s="6"/>
      <c r="H18" s="74">
        <f>(D18*F18)</f>
        <v>0</v>
      </c>
    </row>
    <row r="19" spans="2:10" ht="16.5" customHeight="1">
      <c r="B19" s="43" t="s">
        <v>36</v>
      </c>
      <c r="C19" s="44"/>
      <c r="D19" s="49"/>
      <c r="F19" s="237"/>
      <c r="G19" s="59"/>
      <c r="H19" s="80">
        <f>SUM(H15:H18)</f>
        <v>0</v>
      </c>
      <c r="I19" s="32"/>
    </row>
    <row r="20" spans="2:10" ht="16.5" customHeight="1">
      <c r="B20" s="3"/>
      <c r="C20" s="18"/>
      <c r="F20" s="3"/>
      <c r="H20" s="3"/>
    </row>
    <row r="21" spans="2:10" ht="16.5" customHeight="1">
      <c r="B21" s="40"/>
      <c r="C21" s="18"/>
      <c r="E21" s="12"/>
      <c r="F21" s="50">
        <f>SUM(F12,F19)</f>
        <v>0</v>
      </c>
      <c r="G21" s="50"/>
      <c r="H21" s="81">
        <f>+H12+H19</f>
        <v>0</v>
      </c>
      <c r="I21" s="50"/>
      <c r="J21" s="52" t="e">
        <f>H21/F21</f>
        <v>#DIV/0!</v>
      </c>
    </row>
    <row r="25" spans="2:10" ht="16.5" customHeight="1">
      <c r="B25"/>
    </row>
    <row r="26" spans="2:10" ht="17.45" customHeight="1">
      <c r="B26"/>
    </row>
    <row r="27" spans="2:10" ht="17.45" customHeight="1">
      <c r="B27"/>
    </row>
    <row r="28" spans="2:10" ht="17.45" customHeight="1">
      <c r="B28"/>
    </row>
    <row r="29" spans="2:10" ht="15.25" customHeight="1">
      <c r="B29"/>
    </row>
    <row r="30" spans="2:10" ht="17.45" customHeight="1">
      <c r="B30"/>
    </row>
    <row r="31" spans="2:10" ht="17.45" customHeight="1">
      <c r="B31"/>
    </row>
    <row r="32" spans="2:10" ht="16.5" customHeight="1">
      <c r="B32"/>
    </row>
    <row r="33" spans="2:2" ht="16.5" customHeight="1">
      <c r="B33"/>
    </row>
    <row r="34" spans="2:2" ht="16.5" customHeight="1">
      <c r="B34"/>
    </row>
    <row r="35" spans="2:2" ht="16.5" customHeight="1">
      <c r="B35"/>
    </row>
    <row r="36" spans="2:2" ht="16.5" customHeight="1">
      <c r="B36"/>
    </row>
    <row r="37" spans="2:2" ht="16.5" customHeight="1">
      <c r="B37" s="67"/>
    </row>
    <row r="38" spans="2:2" ht="16.5" customHeight="1">
      <c r="B38"/>
    </row>
    <row r="39" spans="2:2" ht="16.5" customHeight="1">
      <c r="B39" s="68"/>
    </row>
    <row r="40" spans="2:2" ht="16.5" customHeight="1">
      <c r="B40"/>
    </row>
    <row r="41" spans="2:2" ht="16.5" customHeight="1">
      <c r="B41"/>
    </row>
  </sheetData>
  <mergeCells count="1">
    <mergeCell ref="A1:C1"/>
  </mergeCells>
  <phoneticPr fontId="2" type="noConversion"/>
  <pageMargins left="0.75" right="0.75" top="1" bottom="1" header="0.5" footer="0.5"/>
  <pageSetup paperSize="5" scale="74" orientation="landscape" r:id="rId1"/>
  <headerFooter alignWithMargins="0"/>
</worksheet>
</file>

<file path=xl/worksheets/sheet31.xml><?xml version="1.0" encoding="utf-8"?>
<worksheet xmlns="http://schemas.openxmlformats.org/spreadsheetml/2006/main" xmlns:r="http://schemas.openxmlformats.org/officeDocument/2006/relationships">
  <sheetPr enableFormatConditionsCalculation="0">
    <tabColor theme="7" tint="0.39997558519241921"/>
  </sheetPr>
  <dimension ref="A1:K41"/>
  <sheetViews>
    <sheetView workbookViewId="0">
      <selection sqref="A1:C1"/>
    </sheetView>
  </sheetViews>
  <sheetFormatPr defaultColWidth="9.09765625" defaultRowHeight="16.5" customHeight="1"/>
  <cols>
    <col min="1" max="1" width="3.8984375" style="3" customWidth="1"/>
    <col min="2" max="2" width="20.69921875" style="41" customWidth="1"/>
    <col min="3" max="3" width="19.8984375" style="5" customWidth="1"/>
    <col min="4" max="4" width="8" style="8" customWidth="1"/>
    <col min="5" max="5" width="3.09765625" style="3" customWidth="1"/>
    <col min="6" max="6" width="18" style="31" customWidth="1"/>
    <col min="7" max="7" width="2.296875" style="3" customWidth="1"/>
    <col min="8" max="8" width="10.09765625" style="31" customWidth="1"/>
    <col min="9" max="9" width="2.3984375" style="3" customWidth="1"/>
    <col min="10" max="10" width="12" style="3" customWidth="1"/>
    <col min="11" max="11" width="8" style="3" customWidth="1"/>
    <col min="12" max="12" width="8.09765625" style="3" customWidth="1"/>
    <col min="13" max="13" width="5.8984375" style="3" customWidth="1"/>
    <col min="14" max="14" width="9.296875" style="3" bestFit="1" customWidth="1"/>
    <col min="15" max="15" width="6.8984375" style="3" customWidth="1"/>
    <col min="16" max="16" width="11.69921875" style="3" bestFit="1" customWidth="1"/>
    <col min="17" max="17" width="6.09765625" style="3" customWidth="1"/>
    <col min="18" max="16384" width="9.09765625" style="3"/>
  </cols>
  <sheetData>
    <row r="1" spans="1:11" ht="33.799999999999997" customHeight="1">
      <c r="A1" s="314" t="s">
        <v>85</v>
      </c>
      <c r="B1" s="314"/>
      <c r="C1" s="314"/>
      <c r="F1" s="63"/>
      <c r="G1" s="64"/>
    </row>
    <row r="2" spans="1:11" ht="17.899999999999999" customHeight="1">
      <c r="A2" s="75"/>
      <c r="B2" s="126" t="s">
        <v>286</v>
      </c>
      <c r="C2" s="75"/>
      <c r="F2" s="63"/>
      <c r="G2" s="64"/>
    </row>
    <row r="3" spans="1:11" ht="17.899999999999999" customHeight="1">
      <c r="A3" s="75"/>
      <c r="B3" s="127" t="s">
        <v>285</v>
      </c>
      <c r="C3" s="75"/>
      <c r="F3" s="63"/>
      <c r="G3" s="64"/>
    </row>
    <row r="4" spans="1:11" ht="17.899999999999999" customHeight="1">
      <c r="A4" s="75"/>
      <c r="B4" s="41" t="s">
        <v>78</v>
      </c>
      <c r="C4" s="75"/>
      <c r="F4" s="63"/>
      <c r="G4" s="64"/>
    </row>
    <row r="5" spans="1:11" ht="17.899999999999999" customHeight="1">
      <c r="A5" s="75"/>
      <c r="B5" s="41" t="s">
        <v>312</v>
      </c>
      <c r="C5" s="75"/>
      <c r="F5" s="63"/>
      <c r="G5" s="64"/>
    </row>
    <row r="6" spans="1:11" s="4" customFormat="1" ht="57.6" customHeight="1">
      <c r="B6" s="36"/>
      <c r="C6" s="13" t="s">
        <v>5</v>
      </c>
      <c r="D6" s="37" t="s">
        <v>31</v>
      </c>
      <c r="E6" s="37"/>
      <c r="F6" s="58" t="s">
        <v>65</v>
      </c>
      <c r="G6" s="66"/>
      <c r="H6" s="54" t="s">
        <v>37</v>
      </c>
      <c r="J6" s="54" t="s">
        <v>38</v>
      </c>
      <c r="K6" s="54"/>
    </row>
    <row r="7" spans="1:11" ht="16.5" customHeight="1">
      <c r="B7" s="38" t="s">
        <v>27</v>
      </c>
      <c r="F7" s="8" t="s">
        <v>66</v>
      </c>
      <c r="G7" s="29"/>
      <c r="H7" s="39" t="s">
        <v>66</v>
      </c>
      <c r="I7" s="39"/>
      <c r="J7" s="39" t="s">
        <v>66</v>
      </c>
    </row>
    <row r="8" spans="1:11" ht="16.5" customHeight="1">
      <c r="B8" s="20"/>
      <c r="C8" s="18" t="s">
        <v>69</v>
      </c>
      <c r="D8" s="28">
        <v>0.28999999999999998</v>
      </c>
      <c r="F8" s="235"/>
      <c r="G8" s="29"/>
      <c r="H8" s="73">
        <f>(D8*F8)</f>
        <v>0</v>
      </c>
      <c r="I8" s="39"/>
    </row>
    <row r="9" spans="1:11" ht="16.5" customHeight="1">
      <c r="B9" s="20"/>
      <c r="C9" s="18" t="s">
        <v>70</v>
      </c>
      <c r="D9" s="28">
        <v>0.28999999999999998</v>
      </c>
      <c r="F9" s="235"/>
      <c r="G9" s="29"/>
      <c r="H9" s="73">
        <f>(D9*F9)</f>
        <v>0</v>
      </c>
      <c r="I9" s="39"/>
    </row>
    <row r="10" spans="1:11" ht="27.7" customHeight="1">
      <c r="B10" s="21"/>
      <c r="C10" s="18" t="s">
        <v>71</v>
      </c>
      <c r="D10" s="28">
        <v>0.28999999999999998</v>
      </c>
      <c r="F10" s="235"/>
      <c r="G10" s="29"/>
      <c r="H10" s="73">
        <f>(D10*F10)</f>
        <v>0</v>
      </c>
      <c r="I10" s="39"/>
    </row>
    <row r="11" spans="1:11" ht="27.7" customHeight="1">
      <c r="B11" s="21"/>
      <c r="C11" s="18" t="s">
        <v>72</v>
      </c>
      <c r="D11" s="28">
        <v>0.28999999999999998</v>
      </c>
      <c r="F11" s="235"/>
      <c r="G11" s="29"/>
      <c r="H11" s="73">
        <f>(D11*F11)</f>
        <v>0</v>
      </c>
      <c r="I11" s="39"/>
    </row>
    <row r="12" spans="1:11" ht="16.5" customHeight="1">
      <c r="B12" s="43" t="s">
        <v>36</v>
      </c>
      <c r="C12" s="44"/>
      <c r="D12" s="49"/>
      <c r="F12" s="237"/>
      <c r="G12" s="59"/>
      <c r="H12" s="80">
        <f>SUM(H8:H11)</f>
        <v>0</v>
      </c>
      <c r="I12" s="32"/>
    </row>
    <row r="13" spans="1:11" ht="16.5" customHeight="1">
      <c r="B13" s="20"/>
      <c r="C13" s="18"/>
      <c r="D13" s="28"/>
      <c r="F13" s="8"/>
      <c r="G13" s="29"/>
      <c r="H13" s="39"/>
      <c r="I13" s="39"/>
    </row>
    <row r="14" spans="1:11" ht="16.5" customHeight="1">
      <c r="C14" s="17"/>
      <c r="F14" s="8"/>
      <c r="G14" s="29"/>
      <c r="H14" s="39"/>
      <c r="I14" s="39"/>
    </row>
    <row r="15" spans="1:11" ht="16.5" customHeight="1">
      <c r="B15" s="20"/>
      <c r="C15" s="18" t="s">
        <v>73</v>
      </c>
      <c r="D15" s="28">
        <v>0.28999999999999998</v>
      </c>
      <c r="F15" s="236"/>
      <c r="G15" s="6"/>
      <c r="H15" s="74">
        <f>(D15*F15)</f>
        <v>0</v>
      </c>
    </row>
    <row r="16" spans="1:11" ht="16.5" customHeight="1">
      <c r="B16" s="20"/>
      <c r="C16" s="18" t="s">
        <v>74</v>
      </c>
      <c r="D16" s="28">
        <v>0.28999999999999998</v>
      </c>
      <c r="F16" s="236"/>
      <c r="G16" s="6"/>
      <c r="H16" s="74">
        <f>(D16*F16)</f>
        <v>0</v>
      </c>
    </row>
    <row r="17" spans="2:10" ht="24.8" customHeight="1">
      <c r="B17" s="21"/>
      <c r="C17" s="18" t="s">
        <v>75</v>
      </c>
      <c r="D17" s="28">
        <v>0.28999999999999998</v>
      </c>
      <c r="F17" s="236"/>
      <c r="G17" s="6"/>
      <c r="H17" s="74">
        <f>(D17*F17)</f>
        <v>0</v>
      </c>
    </row>
    <row r="18" spans="2:10" ht="24.8" customHeight="1">
      <c r="B18" s="21"/>
      <c r="C18" s="18" t="s">
        <v>76</v>
      </c>
      <c r="D18" s="28">
        <v>0.28999999999999998</v>
      </c>
      <c r="F18" s="236"/>
      <c r="G18" s="6"/>
      <c r="H18" s="74">
        <f>(D18*F18)</f>
        <v>0</v>
      </c>
    </row>
    <row r="19" spans="2:10" ht="16.5" customHeight="1">
      <c r="B19" s="43" t="s">
        <v>36</v>
      </c>
      <c r="C19" s="44"/>
      <c r="D19" s="49"/>
      <c r="F19" s="237"/>
      <c r="G19" s="59"/>
      <c r="H19" s="80">
        <f>SUM(H15:H18)</f>
        <v>0</v>
      </c>
      <c r="I19" s="32"/>
    </row>
    <row r="20" spans="2:10" ht="16.5" customHeight="1">
      <c r="B20" s="3"/>
      <c r="C20" s="18"/>
      <c r="F20" s="3"/>
      <c r="H20" s="3"/>
    </row>
    <row r="21" spans="2:10" ht="16.5" customHeight="1">
      <c r="B21" s="40"/>
      <c r="C21" s="18"/>
      <c r="E21" s="12"/>
      <c r="F21" s="50">
        <f>SUM(F12,F19)</f>
        <v>0</v>
      </c>
      <c r="G21" s="50"/>
      <c r="H21" s="81">
        <f>+H12+H19</f>
        <v>0</v>
      </c>
      <c r="I21" s="50"/>
      <c r="J21" s="52" t="e">
        <f>H21/F21</f>
        <v>#DIV/0!</v>
      </c>
    </row>
    <row r="25" spans="2:10" ht="16.5" customHeight="1">
      <c r="B25"/>
    </row>
    <row r="26" spans="2:10" ht="17.45" customHeight="1">
      <c r="B26"/>
    </row>
    <row r="27" spans="2:10" ht="17.45" customHeight="1">
      <c r="B27"/>
    </row>
    <row r="28" spans="2:10" ht="17.45" customHeight="1">
      <c r="B28"/>
    </row>
    <row r="29" spans="2:10" ht="15.25" customHeight="1">
      <c r="B29"/>
    </row>
    <row r="30" spans="2:10" ht="17.45" customHeight="1">
      <c r="B30"/>
    </row>
    <row r="31" spans="2:10" ht="17.45" customHeight="1">
      <c r="B31"/>
    </row>
    <row r="32" spans="2:10" ht="16.5" customHeight="1">
      <c r="B32"/>
    </row>
    <row r="33" spans="2:2" ht="16.5" customHeight="1">
      <c r="B33"/>
    </row>
    <row r="34" spans="2:2" ht="16.5" customHeight="1">
      <c r="B34"/>
    </row>
    <row r="35" spans="2:2" ht="16.5" customHeight="1">
      <c r="B35"/>
    </row>
    <row r="36" spans="2:2" ht="16.5" customHeight="1">
      <c r="B36"/>
    </row>
    <row r="37" spans="2:2" ht="16.5" customHeight="1">
      <c r="B37" s="67"/>
    </row>
    <row r="38" spans="2:2" ht="16.5" customHeight="1">
      <c r="B38"/>
    </row>
    <row r="39" spans="2:2" ht="16.5" customHeight="1">
      <c r="B39" s="68"/>
    </row>
    <row r="40" spans="2:2" ht="16.5" customHeight="1">
      <c r="B40"/>
    </row>
    <row r="41" spans="2:2" ht="16.5" customHeight="1">
      <c r="B41"/>
    </row>
  </sheetData>
  <mergeCells count="1">
    <mergeCell ref="A1:C1"/>
  </mergeCells>
  <phoneticPr fontId="2" type="noConversion"/>
  <pageMargins left="0.75" right="0.75" top="1" bottom="1" header="0.5" footer="0.5"/>
  <pageSetup paperSize="5" scale="74" orientation="landscape" r:id="rId1"/>
  <headerFooter alignWithMargins="0"/>
</worksheet>
</file>

<file path=xl/worksheets/sheet32.xml><?xml version="1.0" encoding="utf-8"?>
<worksheet xmlns="http://schemas.openxmlformats.org/spreadsheetml/2006/main" xmlns:r="http://schemas.openxmlformats.org/officeDocument/2006/relationships">
  <sheetPr enableFormatConditionsCalculation="0">
    <tabColor theme="7" tint="0.39997558519241921"/>
  </sheetPr>
  <dimension ref="A1:K41"/>
  <sheetViews>
    <sheetView workbookViewId="0">
      <selection sqref="A1:C1"/>
    </sheetView>
  </sheetViews>
  <sheetFormatPr defaultColWidth="9.09765625" defaultRowHeight="16.5" customHeight="1"/>
  <cols>
    <col min="1" max="1" width="3.8984375" style="3" customWidth="1"/>
    <col min="2" max="2" width="20.69921875" style="41" customWidth="1"/>
    <col min="3" max="3" width="19.8984375" style="5" customWidth="1"/>
    <col min="4" max="4" width="8" style="8" customWidth="1"/>
    <col min="5" max="5" width="3.09765625" style="3" customWidth="1"/>
    <col min="6" max="6" width="18" style="31" customWidth="1"/>
    <col min="7" max="7" width="2.296875" style="3" customWidth="1"/>
    <col min="8" max="8" width="10.09765625" style="31" customWidth="1"/>
    <col min="9" max="9" width="2.3984375" style="3" customWidth="1"/>
    <col min="10" max="10" width="12" style="3" customWidth="1"/>
    <col min="11" max="11" width="8" style="3" customWidth="1"/>
    <col min="12" max="12" width="8.09765625" style="3" customWidth="1"/>
    <col min="13" max="13" width="5.8984375" style="3" customWidth="1"/>
    <col min="14" max="14" width="9.296875" style="3" bestFit="1" customWidth="1"/>
    <col min="15" max="15" width="6.8984375" style="3" customWidth="1"/>
    <col min="16" max="16" width="11.69921875" style="3" bestFit="1" customWidth="1"/>
    <col min="17" max="17" width="6.09765625" style="3" customWidth="1"/>
    <col min="18" max="16384" width="9.09765625" style="3"/>
  </cols>
  <sheetData>
    <row r="1" spans="1:11" ht="33.799999999999997" customHeight="1">
      <c r="A1" s="314" t="s">
        <v>155</v>
      </c>
      <c r="B1" s="314"/>
      <c r="C1" s="314"/>
      <c r="F1" s="63"/>
      <c r="G1" s="64"/>
    </row>
    <row r="2" spans="1:11" ht="15.65" customHeight="1">
      <c r="B2" s="126" t="s">
        <v>286</v>
      </c>
      <c r="D2" s="3"/>
      <c r="E2" s="8"/>
      <c r="F2" s="3"/>
      <c r="G2" s="63"/>
      <c r="H2" s="64"/>
      <c r="I2" s="31"/>
    </row>
    <row r="3" spans="1:11" ht="15.65" customHeight="1">
      <c r="B3" s="41" t="s">
        <v>77</v>
      </c>
      <c r="C3" s="75"/>
      <c r="D3" s="3"/>
      <c r="E3" s="8"/>
      <c r="F3" s="3"/>
      <c r="G3" s="63"/>
      <c r="H3" s="64"/>
      <c r="I3" s="31"/>
    </row>
    <row r="4" spans="1:11" ht="15.65" customHeight="1">
      <c r="B4" s="41" t="s">
        <v>78</v>
      </c>
      <c r="C4" s="75"/>
      <c r="D4" s="3"/>
      <c r="E4" s="8"/>
      <c r="F4" s="3"/>
      <c r="G4" s="63"/>
      <c r="H4" s="64"/>
      <c r="I4" s="31"/>
    </row>
    <row r="5" spans="1:11" ht="15.65" customHeight="1">
      <c r="A5" s="41"/>
      <c r="B5" s="41" t="s">
        <v>312</v>
      </c>
      <c r="C5" s="75"/>
      <c r="F5" s="63"/>
      <c r="G5" s="64"/>
    </row>
    <row r="6" spans="1:11" s="4" customFormat="1" ht="59.3" customHeight="1">
      <c r="B6" s="36"/>
      <c r="C6" s="13" t="s">
        <v>5</v>
      </c>
      <c r="D6" s="37" t="s">
        <v>31</v>
      </c>
      <c r="E6" s="37"/>
      <c r="F6" s="58" t="s">
        <v>65</v>
      </c>
      <c r="G6" s="66"/>
      <c r="H6" s="54" t="s">
        <v>37</v>
      </c>
      <c r="J6" s="54" t="s">
        <v>38</v>
      </c>
      <c r="K6" s="54"/>
    </row>
    <row r="7" spans="1:11" ht="16.5" customHeight="1">
      <c r="B7" s="38" t="s">
        <v>27</v>
      </c>
      <c r="F7" s="8" t="s">
        <v>66</v>
      </c>
      <c r="G7" s="29"/>
      <c r="H7" s="39" t="s">
        <v>66</v>
      </c>
      <c r="I7" s="39"/>
      <c r="J7" s="39" t="s">
        <v>66</v>
      </c>
    </row>
    <row r="8" spans="1:11" ht="16.5" customHeight="1">
      <c r="B8" s="20"/>
      <c r="C8" s="18" t="s">
        <v>69</v>
      </c>
      <c r="D8" s="28">
        <v>0.22</v>
      </c>
      <c r="F8" s="235"/>
      <c r="G8" s="29"/>
      <c r="H8" s="73">
        <f>(D8*F8)</f>
        <v>0</v>
      </c>
      <c r="I8" s="39"/>
    </row>
    <row r="9" spans="1:11" ht="16.5" customHeight="1">
      <c r="B9" s="20"/>
      <c r="C9" s="18" t="s">
        <v>70</v>
      </c>
      <c r="D9" s="28">
        <v>0.22</v>
      </c>
      <c r="F9" s="235"/>
      <c r="G9" s="29"/>
      <c r="H9" s="73">
        <f>(D9*F9)</f>
        <v>0</v>
      </c>
      <c r="I9" s="39"/>
    </row>
    <row r="10" spans="1:11" ht="27.7" customHeight="1">
      <c r="B10" s="21"/>
      <c r="C10" s="18" t="s">
        <v>71</v>
      </c>
      <c r="D10" s="28">
        <v>0.22</v>
      </c>
      <c r="F10" s="235"/>
      <c r="G10" s="29"/>
      <c r="H10" s="73">
        <f>(D10*F10)</f>
        <v>0</v>
      </c>
      <c r="I10" s="39"/>
    </row>
    <row r="11" spans="1:11" ht="27.7" customHeight="1">
      <c r="B11" s="21"/>
      <c r="C11" s="18" t="s">
        <v>72</v>
      </c>
      <c r="D11" s="28">
        <v>0.22</v>
      </c>
      <c r="F11" s="235"/>
      <c r="G11" s="29"/>
      <c r="H11" s="73">
        <f>(D11*F11)</f>
        <v>0</v>
      </c>
      <c r="I11" s="39"/>
    </row>
    <row r="12" spans="1:11" ht="16.5" customHeight="1">
      <c r="B12" s="43" t="s">
        <v>36</v>
      </c>
      <c r="C12" s="44"/>
      <c r="D12" s="49"/>
      <c r="F12" s="237"/>
      <c r="G12" s="59"/>
      <c r="H12" s="181">
        <f>SUM(H8:H11)</f>
        <v>0</v>
      </c>
      <c r="I12" s="32"/>
    </row>
    <row r="13" spans="1:11" ht="16.5" customHeight="1">
      <c r="B13" s="20"/>
      <c r="C13" s="18"/>
      <c r="D13" s="28"/>
      <c r="F13" s="8"/>
      <c r="G13" s="29"/>
      <c r="H13" s="39"/>
      <c r="I13" s="39"/>
    </row>
    <row r="14" spans="1:11" ht="16.5" customHeight="1">
      <c r="C14" s="17"/>
      <c r="F14" s="8"/>
      <c r="G14" s="29"/>
      <c r="H14" s="39"/>
      <c r="I14" s="39"/>
    </row>
    <row r="15" spans="1:11" ht="16.5" customHeight="1">
      <c r="B15" s="20"/>
      <c r="C15" s="18" t="s">
        <v>73</v>
      </c>
      <c r="D15" s="28">
        <v>0.22</v>
      </c>
      <c r="F15" s="236"/>
      <c r="G15" s="6"/>
      <c r="H15" s="74">
        <f>(D15*F15)</f>
        <v>0</v>
      </c>
    </row>
    <row r="16" spans="1:11" ht="16.5" customHeight="1">
      <c r="B16" s="20"/>
      <c r="C16" s="18" t="s">
        <v>74</v>
      </c>
      <c r="D16" s="28">
        <v>0.22</v>
      </c>
      <c r="F16" s="236"/>
      <c r="G16" s="6"/>
      <c r="H16" s="74">
        <f>(D16*F16)</f>
        <v>0</v>
      </c>
    </row>
    <row r="17" spans="2:10" ht="24.8" customHeight="1">
      <c r="B17" s="21"/>
      <c r="C17" s="18" t="s">
        <v>75</v>
      </c>
      <c r="D17" s="28">
        <v>0.22</v>
      </c>
      <c r="F17" s="236"/>
      <c r="G17" s="6"/>
      <c r="H17" s="74">
        <f>(D17*F17)</f>
        <v>0</v>
      </c>
    </row>
    <row r="18" spans="2:10" ht="24.8" customHeight="1">
      <c r="B18" s="21"/>
      <c r="C18" s="18" t="s">
        <v>76</v>
      </c>
      <c r="D18" s="28">
        <v>0.22</v>
      </c>
      <c r="F18" s="236"/>
      <c r="G18" s="6"/>
      <c r="H18" s="74">
        <f>(D18*F18)</f>
        <v>0</v>
      </c>
    </row>
    <row r="19" spans="2:10" ht="16.5" customHeight="1">
      <c r="B19" s="43" t="s">
        <v>36</v>
      </c>
      <c r="C19" s="44"/>
      <c r="D19" s="49"/>
      <c r="F19" s="237">
        <f>SUM(F15:F18)</f>
        <v>0</v>
      </c>
      <c r="G19" s="59"/>
      <c r="H19" s="80">
        <f>SUM(H15:H18)</f>
        <v>0</v>
      </c>
      <c r="I19" s="32"/>
    </row>
    <row r="20" spans="2:10" ht="16.5" customHeight="1">
      <c r="B20" s="3"/>
      <c r="C20" s="18"/>
      <c r="F20" s="3"/>
      <c r="H20" s="3"/>
    </row>
    <row r="21" spans="2:10" ht="16.5" customHeight="1">
      <c r="B21" s="3"/>
      <c r="C21" s="18"/>
      <c r="E21" s="12"/>
      <c r="F21" s="50">
        <f>SUM(F12,F19)</f>
        <v>0</v>
      </c>
      <c r="G21" s="50"/>
      <c r="H21" s="182">
        <f>+H12+H19</f>
        <v>0</v>
      </c>
      <c r="I21" s="50"/>
      <c r="J21" s="52" t="e">
        <f>H21/F21</f>
        <v>#DIV/0!</v>
      </c>
    </row>
    <row r="22" spans="2:10" ht="16.5" customHeight="1">
      <c r="B22" s="3"/>
    </row>
    <row r="23" spans="2:10" ht="16.5" customHeight="1">
      <c r="B23" s="3"/>
    </row>
    <row r="24" spans="2:10" ht="16.5" customHeight="1">
      <c r="B24" s="3"/>
    </row>
    <row r="25" spans="2:10" ht="16.5" customHeight="1">
      <c r="B25"/>
    </row>
    <row r="26" spans="2:10" ht="17.45" customHeight="1">
      <c r="B26"/>
    </row>
    <row r="27" spans="2:10" ht="17.45" customHeight="1">
      <c r="B27"/>
    </row>
    <row r="28" spans="2:10" ht="17.45" customHeight="1">
      <c r="B28"/>
    </row>
    <row r="29" spans="2:10" ht="15.25" customHeight="1">
      <c r="B29"/>
    </row>
    <row r="30" spans="2:10" ht="17.45" customHeight="1">
      <c r="B30"/>
    </row>
    <row r="31" spans="2:10" ht="17.45" customHeight="1">
      <c r="B31"/>
    </row>
    <row r="32" spans="2:10" ht="16.5" customHeight="1">
      <c r="B32"/>
    </row>
    <row r="33" spans="2:2" ht="16.5" customHeight="1">
      <c r="B33"/>
    </row>
    <row r="34" spans="2:2" ht="16.5" customHeight="1">
      <c r="B34"/>
    </row>
    <row r="35" spans="2:2" ht="16.5" customHeight="1">
      <c r="B35"/>
    </row>
    <row r="36" spans="2:2" ht="16.5" customHeight="1">
      <c r="B36"/>
    </row>
    <row r="37" spans="2:2" ht="16.5" customHeight="1">
      <c r="B37" s="67"/>
    </row>
    <row r="38" spans="2:2" ht="16.5" customHeight="1">
      <c r="B38"/>
    </row>
    <row r="39" spans="2:2" ht="16.5" customHeight="1">
      <c r="B39" s="68"/>
    </row>
    <row r="40" spans="2:2" ht="16.5" customHeight="1">
      <c r="B40"/>
    </row>
    <row r="41" spans="2:2" ht="16.5" customHeight="1">
      <c r="B41"/>
    </row>
  </sheetData>
  <mergeCells count="1">
    <mergeCell ref="A1:C1"/>
  </mergeCells>
  <phoneticPr fontId="2" type="noConversion"/>
  <pageMargins left="0.75" right="0.75" top="1" bottom="1" header="0.5" footer="0.5"/>
  <pageSetup paperSize="5" scale="74" orientation="landscape" r:id="rId1"/>
  <headerFooter alignWithMargins="0"/>
</worksheet>
</file>

<file path=xl/worksheets/sheet33.xml><?xml version="1.0" encoding="utf-8"?>
<worksheet xmlns="http://schemas.openxmlformats.org/spreadsheetml/2006/main" xmlns:r="http://schemas.openxmlformats.org/officeDocument/2006/relationships">
  <sheetPr>
    <tabColor theme="7" tint="0.39997558519241921"/>
  </sheetPr>
  <dimension ref="A1:H17"/>
  <sheetViews>
    <sheetView workbookViewId="0">
      <selection activeCell="D10" sqref="D10:F12"/>
    </sheetView>
  </sheetViews>
  <sheetFormatPr defaultColWidth="9.09765625" defaultRowHeight="16.5" customHeight="1"/>
  <cols>
    <col min="1" max="1" width="26.3984375" style="3" customWidth="1"/>
    <col min="2" max="2" width="14.3984375" style="41" customWidth="1"/>
    <col min="3" max="3" width="11.296875" style="5" customWidth="1"/>
    <col min="4" max="4" width="8" style="8" customWidth="1"/>
    <col min="5" max="5" width="8.8984375" style="3" customWidth="1"/>
    <col min="6" max="6" width="17.8984375" style="31" customWidth="1"/>
    <col min="7" max="7" width="2.296875" style="3" customWidth="1"/>
    <col min="8" max="8" width="10.09765625" style="31" customWidth="1"/>
    <col min="9" max="9" width="2.3984375" style="3" customWidth="1"/>
    <col min="10" max="10" width="12" style="3" customWidth="1"/>
    <col min="11" max="11" width="8" style="3" customWidth="1"/>
    <col min="12" max="12" width="8.09765625" style="3" customWidth="1"/>
    <col min="13" max="13" width="5.8984375" style="3" customWidth="1"/>
    <col min="14" max="14" width="9.296875" style="3" bestFit="1" customWidth="1"/>
    <col min="15" max="15" width="6.8984375" style="3" customWidth="1"/>
    <col min="16" max="16" width="11.69921875" style="3" bestFit="1" customWidth="1"/>
    <col min="17" max="17" width="6.09765625" style="3" customWidth="1"/>
    <col min="18" max="16384" width="9.09765625" style="3"/>
  </cols>
  <sheetData>
    <row r="1" spans="1:8" ht="33.799999999999997" customHeight="1">
      <c r="A1" s="314" t="s">
        <v>86</v>
      </c>
      <c r="B1" s="314"/>
      <c r="C1" s="314"/>
      <c r="F1" s="63"/>
      <c r="G1" s="64"/>
    </row>
    <row r="2" spans="1:8" ht="14.4" customHeight="1">
      <c r="A2" s="126" t="s">
        <v>286</v>
      </c>
      <c r="B2" s="75"/>
      <c r="C2" s="8"/>
      <c r="D2" s="3"/>
      <c r="E2" s="63"/>
      <c r="F2" s="64"/>
      <c r="G2" s="31"/>
      <c r="H2" s="3"/>
    </row>
    <row r="3" spans="1:8" ht="14.4" customHeight="1">
      <c r="A3" s="127" t="s">
        <v>285</v>
      </c>
      <c r="B3" s="75"/>
      <c r="C3" s="8"/>
      <c r="D3" s="3"/>
      <c r="E3" s="63"/>
      <c r="F3" s="64"/>
      <c r="G3" s="31"/>
      <c r="H3" s="3"/>
    </row>
    <row r="4" spans="1:8" ht="14.4" customHeight="1">
      <c r="A4" s="41" t="s">
        <v>78</v>
      </c>
      <c r="B4" s="75"/>
      <c r="C4" s="8"/>
      <c r="D4" s="3"/>
      <c r="E4" s="63"/>
      <c r="F4" s="64"/>
      <c r="G4" s="31"/>
      <c r="H4" s="3"/>
    </row>
    <row r="5" spans="1:8" ht="14.4" customHeight="1">
      <c r="A5" s="41" t="s">
        <v>312</v>
      </c>
      <c r="B5" s="75"/>
      <c r="C5" s="8"/>
      <c r="D5" s="3"/>
      <c r="E5" s="63"/>
      <c r="F5" s="64"/>
      <c r="G5" s="31"/>
      <c r="H5" s="3"/>
    </row>
    <row r="6" spans="1:8" ht="16.5" customHeight="1">
      <c r="A6" s="98"/>
      <c r="B6" s="98"/>
      <c r="C6" s="98"/>
      <c r="D6" s="318" t="s">
        <v>253</v>
      </c>
      <c r="E6" s="318"/>
      <c r="F6" s="318"/>
      <c r="G6" s="110"/>
      <c r="H6" s="3"/>
    </row>
    <row r="7" spans="1:8" ht="16.5" customHeight="1">
      <c r="A7" s="98"/>
      <c r="B7" s="98"/>
      <c r="C7" s="98"/>
      <c r="D7" s="318" t="s">
        <v>267</v>
      </c>
      <c r="E7" s="318"/>
      <c r="F7" s="318"/>
      <c r="G7" s="110"/>
      <c r="H7" s="3"/>
    </row>
    <row r="8" spans="1:8" ht="16.5" customHeight="1">
      <c r="A8" s="113"/>
      <c r="B8" s="98"/>
      <c r="C8" s="98"/>
      <c r="D8" s="110" t="s">
        <v>92</v>
      </c>
      <c r="E8" s="102" t="s">
        <v>93</v>
      </c>
      <c r="F8" s="102" t="s">
        <v>91</v>
      </c>
      <c r="G8" s="98"/>
      <c r="H8" s="3"/>
    </row>
    <row r="9" spans="1:8" ht="27.7" customHeight="1">
      <c r="A9" s="102"/>
      <c r="B9" s="102" t="s">
        <v>235</v>
      </c>
      <c r="C9" s="102" t="s">
        <v>24</v>
      </c>
      <c r="D9" s="318" t="s">
        <v>236</v>
      </c>
      <c r="E9" s="318"/>
      <c r="F9" s="318"/>
      <c r="G9" s="110"/>
      <c r="H9" s="3"/>
    </row>
    <row r="10" spans="1:8" ht="27.7" customHeight="1">
      <c r="A10" s="85" t="s">
        <v>107</v>
      </c>
      <c r="B10" s="85" t="s">
        <v>106</v>
      </c>
      <c r="C10" s="112">
        <v>1</v>
      </c>
      <c r="D10" s="111"/>
      <c r="E10" s="98"/>
      <c r="F10" s="111">
        <f>SUM(D10:E10)</f>
        <v>0</v>
      </c>
      <c r="G10" s="98"/>
      <c r="H10" s="3"/>
    </row>
    <row r="11" spans="1:8" ht="16.5" customHeight="1">
      <c r="A11" s="85" t="s">
        <v>109</v>
      </c>
      <c r="B11" s="85" t="s">
        <v>108</v>
      </c>
      <c r="C11" s="112">
        <v>1</v>
      </c>
      <c r="D11" s="111"/>
      <c r="E11" s="98"/>
      <c r="F11" s="111">
        <f>SUM(D11:E11)</f>
        <v>0</v>
      </c>
      <c r="G11" s="98"/>
      <c r="H11" s="3"/>
    </row>
    <row r="12" spans="1:8" ht="16.5" customHeight="1">
      <c r="A12" s="85" t="s">
        <v>156</v>
      </c>
      <c r="B12" s="85" t="s">
        <v>110</v>
      </c>
      <c r="C12" s="112">
        <v>1</v>
      </c>
      <c r="D12" s="111"/>
      <c r="E12" s="98"/>
      <c r="F12" s="111">
        <f>SUM(D12:E12)</f>
        <v>0</v>
      </c>
      <c r="G12" s="98"/>
      <c r="H12" s="3"/>
    </row>
    <row r="13" spans="1:8" ht="16.5" customHeight="1">
      <c r="B13" s="85"/>
      <c r="C13" s="3"/>
      <c r="D13" s="3"/>
      <c r="F13" s="3"/>
      <c r="H13" s="3"/>
    </row>
    <row r="14" spans="1:8" ht="16.5" customHeight="1">
      <c r="A14" s="85" t="s">
        <v>157</v>
      </c>
      <c r="B14" s="3"/>
      <c r="C14" s="3"/>
      <c r="D14" s="3"/>
      <c r="F14" s="3"/>
      <c r="H14" s="3"/>
    </row>
    <row r="15" spans="1:8" ht="16.5" customHeight="1">
      <c r="B15" s="3"/>
      <c r="C15" s="3"/>
      <c r="D15" s="3"/>
      <c r="F15" s="3"/>
      <c r="H15" s="3"/>
    </row>
    <row r="16" spans="1:8" ht="24.8" customHeight="1">
      <c r="B16" s="3"/>
      <c r="C16" s="3"/>
      <c r="D16" s="3"/>
      <c r="F16" s="3"/>
      <c r="H16" s="3"/>
    </row>
    <row r="17" spans="2:2" ht="16.5" customHeight="1">
      <c r="B17"/>
    </row>
  </sheetData>
  <mergeCells count="4">
    <mergeCell ref="A1:C1"/>
    <mergeCell ref="D6:F6"/>
    <mergeCell ref="D7:F7"/>
    <mergeCell ref="D9:F9"/>
  </mergeCells>
  <pageMargins left="0.75" right="0.75" top="1" bottom="1" header="0.5" footer="0.5"/>
  <pageSetup paperSize="5" scale="74" orientation="landscape" r:id="rId1"/>
  <headerFooter alignWithMargins="0"/>
</worksheet>
</file>

<file path=xl/worksheets/sheet34.xml><?xml version="1.0" encoding="utf-8"?>
<worksheet xmlns="http://schemas.openxmlformats.org/spreadsheetml/2006/main" xmlns:r="http://schemas.openxmlformats.org/officeDocument/2006/relationships">
  <sheetPr>
    <tabColor theme="5" tint="-0.249977111117893"/>
  </sheetPr>
  <dimension ref="A1:K66"/>
  <sheetViews>
    <sheetView topLeftCell="A15" zoomScaleNormal="100" workbookViewId="0">
      <selection activeCell="D32" sqref="D32"/>
    </sheetView>
  </sheetViews>
  <sheetFormatPr defaultColWidth="9.09765625" defaultRowHeight="13.3"/>
  <cols>
    <col min="1" max="1" width="42.8984375" style="98" customWidth="1"/>
    <col min="2" max="2" width="15.8984375" style="98" customWidth="1"/>
    <col min="3" max="3" width="7.296875" style="98" customWidth="1"/>
    <col min="4" max="4" width="6.3984375" style="100" customWidth="1"/>
    <col min="5" max="5" width="6.59765625" style="100" customWidth="1"/>
    <col min="6" max="6" width="6.69921875" style="100" customWidth="1"/>
    <col min="7" max="7" width="11.296875" style="100" customWidth="1"/>
    <col min="8" max="8" width="8.296875" style="100" customWidth="1"/>
    <col min="9" max="9" width="10.69921875" style="100" customWidth="1"/>
    <col min="10" max="10" width="6.69921875" style="101" customWidth="1"/>
    <col min="11" max="11" width="5.09765625" style="98" customWidth="1"/>
    <col min="12" max="12" width="5" style="98" customWidth="1"/>
    <col min="13" max="16384" width="9.09765625" style="98"/>
  </cols>
  <sheetData>
    <row r="1" spans="1:11">
      <c r="A1" s="104"/>
      <c r="B1" s="104"/>
      <c r="C1" s="104"/>
      <c r="H1" s="100" t="s">
        <v>378</v>
      </c>
    </row>
    <row r="2" spans="1:11">
      <c r="D2" s="99"/>
      <c r="H2" s="228">
        <f>1</f>
        <v>1</v>
      </c>
    </row>
    <row r="3" spans="1:11">
      <c r="A3" s="102" t="s">
        <v>158</v>
      </c>
      <c r="D3" s="323" t="s">
        <v>278</v>
      </c>
      <c r="E3" s="323"/>
      <c r="F3" s="323"/>
      <c r="G3" s="323" t="s">
        <v>311</v>
      </c>
      <c r="H3" s="323"/>
      <c r="I3" s="323"/>
      <c r="J3" s="323"/>
    </row>
    <row r="4" spans="1:11" ht="27.7" customHeight="1">
      <c r="D4" s="323"/>
      <c r="E4" s="323"/>
      <c r="F4" s="323"/>
      <c r="G4" s="323"/>
      <c r="H4" s="323"/>
      <c r="I4" s="323"/>
      <c r="J4" s="323"/>
      <c r="K4" s="102"/>
    </row>
    <row r="5" spans="1:11" s="102" customFormat="1">
      <c r="A5" s="102" t="s">
        <v>160</v>
      </c>
      <c r="B5" s="102" t="s">
        <v>161</v>
      </c>
      <c r="C5" s="102" t="s">
        <v>162</v>
      </c>
      <c r="D5" s="99" t="s">
        <v>112</v>
      </c>
      <c r="E5" s="99" t="s">
        <v>111</v>
      </c>
      <c r="F5" s="99" t="s">
        <v>149</v>
      </c>
      <c r="G5" s="99" t="s">
        <v>163</v>
      </c>
      <c r="H5" s="99" t="s">
        <v>164</v>
      </c>
      <c r="I5" s="99" t="s">
        <v>165</v>
      </c>
      <c r="J5" s="103" t="s">
        <v>24</v>
      </c>
    </row>
    <row r="6" spans="1:11">
      <c r="A6" s="98" t="s">
        <v>377</v>
      </c>
      <c r="B6" s="98" t="s">
        <v>167</v>
      </c>
      <c r="C6" s="98" t="s">
        <v>168</v>
      </c>
      <c r="D6" s="100">
        <f>'MOUTH CA'!$M$10</f>
        <v>0</v>
      </c>
      <c r="E6" s="100">
        <f>'MOUTH CA'!$M$17</f>
        <v>0</v>
      </c>
      <c r="F6" s="100">
        <f>'MOUTH CA'!$M$19</f>
        <v>0</v>
      </c>
      <c r="G6" s="99">
        <f>D6/$H$2</f>
        <v>0</v>
      </c>
      <c r="H6" s="99">
        <f t="shared" ref="H6:I6" si="0">E6/$H$2</f>
        <v>0</v>
      </c>
      <c r="I6" s="99">
        <f t="shared" si="0"/>
        <v>0</v>
      </c>
      <c r="J6" s="103" t="e">
        <f>'MOUTH CA'!O19</f>
        <v>#DIV/0!</v>
      </c>
    </row>
    <row r="7" spans="1:11">
      <c r="A7" s="98" t="s">
        <v>169</v>
      </c>
      <c r="B7" s="98" t="s">
        <v>170</v>
      </c>
      <c r="C7" s="98" t="s">
        <v>168</v>
      </c>
      <c r="D7" s="100">
        <f>ESOPHAGEAL!$M$10</f>
        <v>0</v>
      </c>
      <c r="E7" s="100">
        <f>ESOPHAGEAL!$M$17</f>
        <v>0</v>
      </c>
      <c r="F7" s="100">
        <f>ESOPHAGEAL!$M$19</f>
        <v>0</v>
      </c>
      <c r="G7" s="99">
        <f t="shared" ref="G7:G58" si="1">D7/$H$2</f>
        <v>0</v>
      </c>
      <c r="H7" s="99">
        <f t="shared" ref="H7:H58" si="2">E7/$H$2</f>
        <v>0</v>
      </c>
      <c r="I7" s="99">
        <f t="shared" ref="I7:I58" si="3">F7/$H$2</f>
        <v>0</v>
      </c>
      <c r="J7" s="103" t="e">
        <f>ESOPHAGEAL!O19</f>
        <v>#DIV/0!</v>
      </c>
    </row>
    <row r="8" spans="1:11">
      <c r="A8" s="98" t="s">
        <v>171</v>
      </c>
      <c r="B8" s="98" t="s">
        <v>172</v>
      </c>
      <c r="C8" s="98" t="s">
        <v>168</v>
      </c>
      <c r="D8" s="100">
        <f>'LIVER CA'!$M$10</f>
        <v>0</v>
      </c>
      <c r="E8" s="100">
        <f>'LIVER CA'!$M$17</f>
        <v>0</v>
      </c>
      <c r="F8" s="100">
        <f>'LIVER CA'!$M$19</f>
        <v>0</v>
      </c>
      <c r="G8" s="99">
        <f t="shared" si="1"/>
        <v>0</v>
      </c>
      <c r="H8" s="99">
        <f t="shared" si="2"/>
        <v>0</v>
      </c>
      <c r="I8" s="99">
        <f t="shared" si="3"/>
        <v>0</v>
      </c>
      <c r="J8" s="103" t="e">
        <f>'LIVER CA'!$O$19</f>
        <v>#DIV/0!</v>
      </c>
    </row>
    <row r="9" spans="1:11">
      <c r="A9" s="98" t="s">
        <v>173</v>
      </c>
      <c r="B9" s="98" t="s">
        <v>174</v>
      </c>
      <c r="C9" s="98" t="s">
        <v>168</v>
      </c>
      <c r="D9" s="100">
        <f>'LARYNGEAL CA'!$M$10</f>
        <v>0</v>
      </c>
      <c r="E9" s="100">
        <f>'LARYNGEAL CA'!$M$17</f>
        <v>0</v>
      </c>
      <c r="F9" s="100">
        <f>'LARYNGEAL CA'!$M$19</f>
        <v>0</v>
      </c>
      <c r="G9" s="99">
        <f t="shared" si="1"/>
        <v>0</v>
      </c>
      <c r="H9" s="99">
        <f t="shared" si="2"/>
        <v>0</v>
      </c>
      <c r="I9" s="99">
        <f t="shared" si="3"/>
        <v>0</v>
      </c>
      <c r="J9" s="103" t="e">
        <f>'LARYNGEAL CA'!$O$19</f>
        <v>#DIV/0!</v>
      </c>
    </row>
    <row r="10" spans="1:11">
      <c r="A10" s="98" t="s">
        <v>175</v>
      </c>
      <c r="B10" s="98" t="s">
        <v>176</v>
      </c>
      <c r="C10" s="98" t="s">
        <v>168</v>
      </c>
      <c r="D10" s="100" t="s">
        <v>177</v>
      </c>
      <c r="E10" s="100">
        <f>'BREAST CA'!$M$19</f>
        <v>0</v>
      </c>
      <c r="F10" s="100">
        <f>'BREAST CA'!$M$19</f>
        <v>0</v>
      </c>
      <c r="G10" s="99"/>
      <c r="H10" s="99">
        <f t="shared" si="2"/>
        <v>0</v>
      </c>
      <c r="I10" s="99">
        <f t="shared" si="3"/>
        <v>0</v>
      </c>
      <c r="J10" s="103" t="e">
        <f>'BREAST CA'!$O$19</f>
        <v>#DIV/0!</v>
      </c>
    </row>
    <row r="11" spans="1:11">
      <c r="A11" s="98" t="s">
        <v>178</v>
      </c>
      <c r="B11" s="98" t="s">
        <v>179</v>
      </c>
      <c r="C11" s="98" t="s">
        <v>168</v>
      </c>
      <c r="D11" s="100">
        <f>'OTHER CA'!$M$10</f>
        <v>0</v>
      </c>
      <c r="E11" s="100">
        <f>'OTHER CA'!$M$17</f>
        <v>0</v>
      </c>
      <c r="F11" s="100">
        <f>'OTHER CA'!$M$19</f>
        <v>0</v>
      </c>
      <c r="G11" s="99">
        <f t="shared" si="1"/>
        <v>0</v>
      </c>
      <c r="H11" s="99">
        <f t="shared" si="2"/>
        <v>0</v>
      </c>
      <c r="I11" s="99">
        <f t="shared" si="3"/>
        <v>0</v>
      </c>
      <c r="J11" s="103" t="e">
        <f>'OTHER CA'!$O$19</f>
        <v>#DIV/0!</v>
      </c>
    </row>
    <row r="12" spans="1:11">
      <c r="D12" s="100">
        <f>SUM(D6:D11)</f>
        <v>0</v>
      </c>
      <c r="E12" s="100">
        <f t="shared" ref="E12:F12" si="4">SUM(E6:E11)</f>
        <v>0</v>
      </c>
      <c r="F12" s="100">
        <f t="shared" si="4"/>
        <v>0</v>
      </c>
      <c r="G12" s="99"/>
      <c r="H12" s="99"/>
      <c r="I12" s="99"/>
      <c r="J12" s="103"/>
    </row>
    <row r="13" spans="1:11">
      <c r="A13" s="102" t="s">
        <v>279</v>
      </c>
      <c r="G13" s="99"/>
      <c r="H13" s="99"/>
      <c r="I13" s="99"/>
      <c r="J13" s="103"/>
    </row>
    <row r="14" spans="1:11">
      <c r="A14" s="98" t="s">
        <v>180</v>
      </c>
      <c r="B14" s="98" t="s">
        <v>181</v>
      </c>
      <c r="C14" s="98" t="s">
        <v>168</v>
      </c>
      <c r="D14" s="100">
        <f>DIABETES!$M$10</f>
        <v>0</v>
      </c>
      <c r="E14" s="100">
        <f>DIABETES!$M$17</f>
        <v>0</v>
      </c>
      <c r="F14" s="100">
        <f>DIABETES!$M$19</f>
        <v>0</v>
      </c>
      <c r="G14" s="99">
        <f t="shared" si="1"/>
        <v>0</v>
      </c>
      <c r="H14" s="99">
        <f t="shared" si="2"/>
        <v>0</v>
      </c>
      <c r="I14" s="99">
        <f t="shared" si="3"/>
        <v>0</v>
      </c>
      <c r="J14" s="103" t="e">
        <f>DIABETES!$O$19</f>
        <v>#DIV/0!</v>
      </c>
    </row>
    <row r="15" spans="1:11">
      <c r="A15" s="98" t="s">
        <v>116</v>
      </c>
      <c r="B15" s="98" t="s">
        <v>211</v>
      </c>
      <c r="C15" s="98" t="s">
        <v>168</v>
      </c>
      <c r="D15" s="100">
        <f>PSORIASIS!$M$10</f>
        <v>0</v>
      </c>
      <c r="E15" s="100">
        <f>PSORIASIS!$M$17</f>
        <v>0</v>
      </c>
      <c r="F15" s="100">
        <f>PSORIASIS!$M$19</f>
        <v>0</v>
      </c>
      <c r="G15" s="99">
        <f t="shared" si="1"/>
        <v>0</v>
      </c>
      <c r="H15" s="99">
        <f t="shared" si="2"/>
        <v>0</v>
      </c>
      <c r="I15" s="99">
        <f t="shared" si="3"/>
        <v>0</v>
      </c>
      <c r="J15" s="103" t="e">
        <f>PSORIASIS!$O$19</f>
        <v>#DIV/0!</v>
      </c>
    </row>
    <row r="16" spans="1:11">
      <c r="G16" s="99"/>
      <c r="H16" s="99"/>
      <c r="I16" s="99"/>
      <c r="J16" s="103"/>
    </row>
    <row r="17" spans="1:10">
      <c r="A17" s="102" t="s">
        <v>369</v>
      </c>
      <c r="G17" s="99"/>
      <c r="H17" s="99"/>
      <c r="I17" s="99"/>
      <c r="J17" s="103"/>
    </row>
    <row r="18" spans="1:10">
      <c r="A18" s="98" t="s">
        <v>94</v>
      </c>
      <c r="B18" s="98" t="s">
        <v>183</v>
      </c>
      <c r="C18" s="98" t="s">
        <v>184</v>
      </c>
      <c r="D18" s="100">
        <f>'100% AAF Diseases'!D37</f>
        <v>0</v>
      </c>
      <c r="E18" s="100">
        <f>'100% AAF Diseases'!E37</f>
        <v>0</v>
      </c>
      <c r="F18" s="100">
        <f>'100% AAF Diseases'!F37</f>
        <v>0</v>
      </c>
      <c r="G18" s="99">
        <f t="shared" si="1"/>
        <v>0</v>
      </c>
      <c r="H18" s="99">
        <f t="shared" si="2"/>
        <v>0</v>
      </c>
      <c r="I18" s="99">
        <f t="shared" si="3"/>
        <v>0</v>
      </c>
      <c r="J18" s="103">
        <v>1</v>
      </c>
    </row>
    <row r="19" spans="1:10">
      <c r="A19" s="98" t="s">
        <v>98</v>
      </c>
      <c r="B19" s="98" t="s">
        <v>185</v>
      </c>
      <c r="C19" s="98" t="s">
        <v>184</v>
      </c>
      <c r="D19" s="100">
        <f>'100% AAF Diseases'!D38</f>
        <v>0</v>
      </c>
      <c r="E19" s="100">
        <f>'100% AAF Diseases'!E38</f>
        <v>0</v>
      </c>
      <c r="F19" s="100">
        <f>'100% AAF Diseases'!F38</f>
        <v>0</v>
      </c>
      <c r="G19" s="99">
        <f t="shared" si="1"/>
        <v>0</v>
      </c>
      <c r="H19" s="99">
        <f t="shared" si="2"/>
        <v>0</v>
      </c>
      <c r="I19" s="99">
        <f t="shared" si="3"/>
        <v>0</v>
      </c>
      <c r="J19" s="103">
        <v>1</v>
      </c>
    </row>
    <row r="20" spans="1:10">
      <c r="A20" s="98" t="s">
        <v>96</v>
      </c>
      <c r="B20" s="98" t="s">
        <v>186</v>
      </c>
      <c r="C20" s="98" t="s">
        <v>184</v>
      </c>
      <c r="D20" s="100">
        <f>'100% AAF Diseases'!D39</f>
        <v>0</v>
      </c>
      <c r="E20" s="100">
        <f>'100% AAF Diseases'!E39</f>
        <v>0</v>
      </c>
      <c r="F20" s="100">
        <f>'100% AAF Diseases'!F39</f>
        <v>0</v>
      </c>
      <c r="G20" s="99">
        <f t="shared" si="1"/>
        <v>0</v>
      </c>
      <c r="H20" s="99">
        <f t="shared" si="2"/>
        <v>0</v>
      </c>
      <c r="I20" s="99">
        <f t="shared" si="3"/>
        <v>0</v>
      </c>
      <c r="J20" s="103">
        <v>1</v>
      </c>
    </row>
    <row r="21" spans="1:10">
      <c r="A21" s="98" t="s">
        <v>187</v>
      </c>
      <c r="B21" s="98" t="s">
        <v>188</v>
      </c>
      <c r="C21" s="98" t="s">
        <v>189</v>
      </c>
      <c r="D21" s="100">
        <f>DEPRESSION!$J$13</f>
        <v>0</v>
      </c>
      <c r="E21" s="100">
        <f>DEPRESSION!$J$20</f>
        <v>0</v>
      </c>
      <c r="F21" s="100">
        <f>DEPRESSION!$J$22</f>
        <v>0</v>
      </c>
      <c r="G21" s="99">
        <f t="shared" si="1"/>
        <v>0</v>
      </c>
      <c r="H21" s="99">
        <f t="shared" si="2"/>
        <v>0</v>
      </c>
      <c r="I21" s="99">
        <f t="shared" si="3"/>
        <v>0</v>
      </c>
      <c r="J21" s="103">
        <f>DEPRESSION!$L$22</f>
        <v>0</v>
      </c>
    </row>
    <row r="22" spans="1:10">
      <c r="A22" s="98" t="s">
        <v>190</v>
      </c>
      <c r="B22" s="98" t="s">
        <v>99</v>
      </c>
      <c r="C22" s="98" t="s">
        <v>184</v>
      </c>
      <c r="D22" s="100">
        <f>'100% AAF Diseases'!D9</f>
        <v>0</v>
      </c>
      <c r="E22" s="100">
        <f>'100% AAF Diseases'!E9</f>
        <v>0</v>
      </c>
      <c r="F22" s="100">
        <f>'100% AAF Diseases'!F9</f>
        <v>0</v>
      </c>
      <c r="G22" s="99">
        <f t="shared" si="1"/>
        <v>0</v>
      </c>
      <c r="H22" s="99">
        <f t="shared" si="2"/>
        <v>0</v>
      </c>
      <c r="I22" s="99">
        <f t="shared" si="3"/>
        <v>0</v>
      </c>
      <c r="J22" s="103">
        <v>1</v>
      </c>
    </row>
    <row r="23" spans="1:10">
      <c r="A23" s="98" t="s">
        <v>119</v>
      </c>
      <c r="B23" s="98" t="s">
        <v>191</v>
      </c>
      <c r="C23" s="98" t="s">
        <v>168</v>
      </c>
      <c r="D23" s="100">
        <f>EPILEPSY!$M$10</f>
        <v>0</v>
      </c>
      <c r="E23" s="100">
        <f>EPILEPSY!$M$17</f>
        <v>0</v>
      </c>
      <c r="F23" s="100">
        <f>EPILEPSY!$M$19</f>
        <v>0</v>
      </c>
      <c r="G23" s="99">
        <f t="shared" si="1"/>
        <v>0</v>
      </c>
      <c r="H23" s="99">
        <f t="shared" si="2"/>
        <v>0</v>
      </c>
      <c r="I23" s="99">
        <f t="shared" si="3"/>
        <v>0</v>
      </c>
      <c r="J23" s="103" t="e">
        <f>EPILEPSY!$O$19</f>
        <v>#DIV/0!</v>
      </c>
    </row>
    <row r="24" spans="1:10">
      <c r="A24" s="98" t="s">
        <v>192</v>
      </c>
      <c r="B24" s="98" t="s">
        <v>100</v>
      </c>
      <c r="C24" s="98" t="s">
        <v>184</v>
      </c>
      <c r="D24" s="100">
        <f>'100% AAF Diseases'!D10</f>
        <v>0</v>
      </c>
      <c r="E24" s="100">
        <f>'100% AAF Diseases'!E10</f>
        <v>0</v>
      </c>
      <c r="F24" s="100">
        <f>'100% AAF Diseases'!F10</f>
        <v>0</v>
      </c>
      <c r="G24" s="99">
        <f t="shared" si="1"/>
        <v>0</v>
      </c>
      <c r="H24" s="99">
        <f t="shared" si="2"/>
        <v>0</v>
      </c>
      <c r="I24" s="99">
        <f t="shared" si="3"/>
        <v>0</v>
      </c>
      <c r="J24" s="103">
        <v>1</v>
      </c>
    </row>
    <row r="25" spans="1:10">
      <c r="G25" s="99"/>
      <c r="H25" s="99"/>
      <c r="I25" s="99"/>
      <c r="J25" s="103"/>
    </row>
    <row r="26" spans="1:10">
      <c r="G26" s="99"/>
      <c r="H26" s="99"/>
      <c r="I26" s="99"/>
      <c r="J26" s="103"/>
    </row>
    <row r="27" spans="1:10">
      <c r="A27" s="102" t="s">
        <v>132</v>
      </c>
      <c r="G27" s="99"/>
      <c r="H27" s="99"/>
      <c r="I27" s="99"/>
      <c r="J27" s="103"/>
    </row>
    <row r="28" spans="1:10">
      <c r="A28" s="98" t="s">
        <v>193</v>
      </c>
      <c r="B28" s="98" t="s">
        <v>194</v>
      </c>
      <c r="C28" s="98" t="s">
        <v>168</v>
      </c>
      <c r="D28" s="100">
        <f>HYPERTENSIVE!$M$10</f>
        <v>0</v>
      </c>
      <c r="E28" s="100">
        <f>HYPERTENSIVE!$M$17</f>
        <v>0</v>
      </c>
      <c r="F28" s="100">
        <f>HYPERTENSIVE!$M$19</f>
        <v>0</v>
      </c>
      <c r="G28" s="99">
        <f t="shared" si="1"/>
        <v>0</v>
      </c>
      <c r="H28" s="99">
        <f t="shared" si="2"/>
        <v>0</v>
      </c>
      <c r="I28" s="99">
        <f t="shared" si="3"/>
        <v>0</v>
      </c>
      <c r="J28" s="103" t="e">
        <f>HYPERTENSIVE!$O$19</f>
        <v>#DIV/0!</v>
      </c>
    </row>
    <row r="29" spans="1:10">
      <c r="A29" s="98" t="s">
        <v>195</v>
      </c>
      <c r="B29" s="98" t="s">
        <v>196</v>
      </c>
      <c r="C29" s="98" t="s">
        <v>168</v>
      </c>
      <c r="D29" s="100">
        <f>IHD!$M$10</f>
        <v>0</v>
      </c>
      <c r="E29" s="100">
        <f>IHD!$M$17</f>
        <v>0</v>
      </c>
      <c r="F29" s="100">
        <f>IHD!$M$19</f>
        <v>0</v>
      </c>
      <c r="G29" s="99">
        <f t="shared" si="1"/>
        <v>0</v>
      </c>
      <c r="H29" s="99">
        <f t="shared" si="2"/>
        <v>0</v>
      </c>
      <c r="I29" s="99">
        <f t="shared" si="3"/>
        <v>0</v>
      </c>
      <c r="J29" s="103" t="e">
        <f>IHD!$O$19</f>
        <v>#DIV/0!</v>
      </c>
    </row>
    <row r="30" spans="1:10">
      <c r="A30" s="98" t="s">
        <v>102</v>
      </c>
      <c r="B30" s="98" t="s">
        <v>101</v>
      </c>
      <c r="C30" s="98" t="s">
        <v>184</v>
      </c>
      <c r="D30" s="100">
        <f>'100% AAF Diseases'!D12</f>
        <v>0</v>
      </c>
      <c r="E30" s="100">
        <f>'100% AAF Diseases'!E12</f>
        <v>0</v>
      </c>
      <c r="F30" s="100">
        <f>'100% AAF Diseases'!F12</f>
        <v>0</v>
      </c>
      <c r="G30" s="99">
        <f t="shared" si="1"/>
        <v>0</v>
      </c>
      <c r="H30" s="99">
        <f t="shared" si="2"/>
        <v>0</v>
      </c>
      <c r="I30" s="99">
        <f t="shared" si="3"/>
        <v>0</v>
      </c>
      <c r="J30" s="103">
        <v>1</v>
      </c>
    </row>
    <row r="31" spans="1:10">
      <c r="A31" s="98" t="s">
        <v>121</v>
      </c>
      <c r="B31" s="98" t="s">
        <v>197</v>
      </c>
      <c r="C31" s="98" t="s">
        <v>168</v>
      </c>
      <c r="D31" s="100">
        <f>'CARDIAC ARRHYTHMIAS'!$M$10</f>
        <v>0</v>
      </c>
      <c r="E31" s="100">
        <f>'CARDIAC ARRHYTHMIAS'!$M$17</f>
        <v>0</v>
      </c>
      <c r="F31" s="100">
        <f>'CARDIAC ARRHYTHMIAS'!$M$19</f>
        <v>0</v>
      </c>
      <c r="G31" s="99">
        <f t="shared" si="1"/>
        <v>0</v>
      </c>
      <c r="H31" s="99">
        <f t="shared" si="2"/>
        <v>0</v>
      </c>
      <c r="I31" s="99">
        <f t="shared" si="3"/>
        <v>0</v>
      </c>
      <c r="J31" s="103" t="e">
        <f>'CARDIAC ARRHYTHMIAS'!$O$19</f>
        <v>#DIV/0!</v>
      </c>
    </row>
    <row r="32" spans="1:10">
      <c r="A32" s="98" t="s">
        <v>379</v>
      </c>
      <c r="B32" s="98" t="s">
        <v>380</v>
      </c>
      <c r="C32" s="98" t="s">
        <v>168</v>
      </c>
      <c r="D32" s="100">
        <f>STROKE!$M$10</f>
        <v>0</v>
      </c>
      <c r="E32" s="100">
        <f>STROKE!$M$17</f>
        <v>0</v>
      </c>
      <c r="F32" s="100">
        <f>STROKE!$M$19</f>
        <v>0</v>
      </c>
      <c r="G32" s="99">
        <f t="shared" si="1"/>
        <v>0</v>
      </c>
      <c r="H32" s="99">
        <f t="shared" si="2"/>
        <v>0</v>
      </c>
      <c r="I32" s="99">
        <f t="shared" si="3"/>
        <v>0</v>
      </c>
      <c r="J32" s="103" t="e">
        <f>STROKE!$O$19</f>
        <v>#DIV/0!</v>
      </c>
    </row>
    <row r="33" spans="1:10">
      <c r="A33" s="326" t="s">
        <v>198</v>
      </c>
      <c r="B33" s="326" t="s">
        <v>199</v>
      </c>
      <c r="C33" s="326" t="s">
        <v>168</v>
      </c>
      <c r="D33" s="327">
        <f>'HEMORRHAGIC STROKE'!$M$10</f>
        <v>0</v>
      </c>
      <c r="E33" s="327">
        <f>'HEMORRHAGIC STROKE'!$M$17</f>
        <v>0</v>
      </c>
      <c r="F33" s="327">
        <f>'HEMORRHAGIC STROKE'!$M$19</f>
        <v>0</v>
      </c>
      <c r="G33" s="328">
        <f t="shared" si="1"/>
        <v>0</v>
      </c>
      <c r="H33" s="328">
        <f t="shared" si="2"/>
        <v>0</v>
      </c>
      <c r="I33" s="328">
        <f t="shared" si="3"/>
        <v>0</v>
      </c>
      <c r="J33" s="329" t="e">
        <f>'HEMORRHAGIC STROKE'!$O$19</f>
        <v>#DIV/0!</v>
      </c>
    </row>
    <row r="34" spans="1:10">
      <c r="A34" s="326" t="s">
        <v>200</v>
      </c>
      <c r="B34" s="326" t="s">
        <v>201</v>
      </c>
      <c r="C34" s="326" t="s">
        <v>168</v>
      </c>
      <c r="D34" s="327">
        <f>'ISCHEMIC STROKE'!$M$10</f>
        <v>0</v>
      </c>
      <c r="E34" s="327">
        <f>'ISCHEMIC STROKE'!$M$17</f>
        <v>0</v>
      </c>
      <c r="F34" s="327">
        <f>'ISCHEMIC STROKE'!$M$19</f>
        <v>0</v>
      </c>
      <c r="G34" s="328">
        <f t="shared" si="1"/>
        <v>0</v>
      </c>
      <c r="H34" s="328">
        <f t="shared" si="2"/>
        <v>0</v>
      </c>
      <c r="I34" s="328">
        <f t="shared" si="3"/>
        <v>0</v>
      </c>
      <c r="J34" s="329" t="e">
        <f>'ISCHEMIC STROKE'!$O$19</f>
        <v>#DIV/0!</v>
      </c>
    </row>
    <row r="35" spans="1:10">
      <c r="A35" s="98" t="s">
        <v>114</v>
      </c>
      <c r="B35" s="98" t="s">
        <v>202</v>
      </c>
      <c r="C35" s="98" t="s">
        <v>168</v>
      </c>
      <c r="D35" s="183">
        <f>'ESOPHAGEAL VARICES'!$M$10</f>
        <v>0</v>
      </c>
      <c r="E35" s="183">
        <f>'ESOPHAGEAL VARICES'!$M$17</f>
        <v>0</v>
      </c>
      <c r="F35" s="183">
        <f>'ESOPHAGEAL VARICES'!$M$19</f>
        <v>0</v>
      </c>
      <c r="G35" s="99">
        <f t="shared" si="1"/>
        <v>0</v>
      </c>
      <c r="H35" s="99">
        <f t="shared" si="2"/>
        <v>0</v>
      </c>
      <c r="I35" s="99">
        <f t="shared" si="3"/>
        <v>0</v>
      </c>
      <c r="J35" s="103" t="e">
        <f>'ESOPHAGEAL VARICES'!$O$19</f>
        <v>#DIV/0!</v>
      </c>
    </row>
    <row r="36" spans="1:10">
      <c r="G36" s="99"/>
      <c r="H36" s="99"/>
      <c r="I36" s="99"/>
      <c r="J36" s="103"/>
    </row>
    <row r="37" spans="1:10">
      <c r="A37" s="102" t="s">
        <v>203</v>
      </c>
      <c r="G37" s="99"/>
      <c r="H37" s="99"/>
      <c r="I37" s="99"/>
      <c r="J37" s="103"/>
    </row>
    <row r="38" spans="1:10">
      <c r="A38" s="98" t="s">
        <v>104</v>
      </c>
      <c r="B38" s="98" t="s">
        <v>103</v>
      </c>
      <c r="C38" s="98" t="s">
        <v>184</v>
      </c>
      <c r="D38" s="100">
        <f>'100% AAF Diseases'!D14</f>
        <v>0</v>
      </c>
      <c r="E38" s="100">
        <f>'100% AAF Diseases'!E14</f>
        <v>0</v>
      </c>
      <c r="F38" s="100">
        <f>'100% AAF Diseases'!F14</f>
        <v>0</v>
      </c>
      <c r="G38" s="99">
        <f t="shared" si="1"/>
        <v>0</v>
      </c>
      <c r="H38" s="99">
        <f t="shared" si="2"/>
        <v>0</v>
      </c>
      <c r="I38" s="99">
        <f t="shared" si="3"/>
        <v>0</v>
      </c>
      <c r="J38" s="103">
        <v>1</v>
      </c>
    </row>
    <row r="39" spans="1:10">
      <c r="A39" s="98" t="s">
        <v>204</v>
      </c>
      <c r="B39" s="98" t="s">
        <v>205</v>
      </c>
      <c r="C39" s="98" t="s">
        <v>168</v>
      </c>
      <c r="D39" s="100">
        <f>CIRRHOSIS!$M$10</f>
        <v>0</v>
      </c>
      <c r="E39" s="100">
        <f>CIRRHOSIS!$M$17</f>
        <v>0</v>
      </c>
      <c r="F39" s="100">
        <f>CIRRHOSIS!$M$19</f>
        <v>0</v>
      </c>
      <c r="G39" s="99">
        <f t="shared" si="1"/>
        <v>0</v>
      </c>
      <c r="H39" s="99">
        <f t="shared" si="2"/>
        <v>0</v>
      </c>
      <c r="I39" s="99">
        <f t="shared" si="3"/>
        <v>0</v>
      </c>
      <c r="J39" s="103" t="e">
        <f>CIRRHOSIS!$O$19</f>
        <v>#DIV/0!</v>
      </c>
    </row>
    <row r="40" spans="1:10">
      <c r="A40" s="98" t="s">
        <v>206</v>
      </c>
      <c r="B40" s="98" t="s">
        <v>207</v>
      </c>
      <c r="C40" s="98" t="s">
        <v>168</v>
      </c>
      <c r="D40" s="100">
        <f>CHOLELITHIASIS!$M$10</f>
        <v>0</v>
      </c>
      <c r="E40" s="100">
        <f>CHOLELITHIASIS!$M$17</f>
        <v>0</v>
      </c>
      <c r="F40" s="100">
        <f>CHOLELITHIASIS!$M$19</f>
        <v>0</v>
      </c>
      <c r="G40" s="99">
        <f t="shared" si="1"/>
        <v>0</v>
      </c>
      <c r="H40" s="99">
        <f t="shared" si="2"/>
        <v>0</v>
      </c>
      <c r="I40" s="99">
        <f t="shared" si="3"/>
        <v>0</v>
      </c>
      <c r="J40" s="103" t="e">
        <f>CHOLELITHIASIS!$O$19</f>
        <v>#DIV/0!</v>
      </c>
    </row>
    <row r="41" spans="1:10">
      <c r="A41" s="98" t="s">
        <v>208</v>
      </c>
      <c r="B41" s="98" t="s">
        <v>209</v>
      </c>
      <c r="C41" s="98" t="s">
        <v>168</v>
      </c>
      <c r="D41" s="100">
        <f>PANCREATITIS!$M$10</f>
        <v>0</v>
      </c>
      <c r="E41" s="100">
        <f>PANCREATITIS!$M$17</f>
        <v>0</v>
      </c>
      <c r="F41" s="100">
        <f>PANCREATITIS!$M$19</f>
        <v>0</v>
      </c>
      <c r="G41" s="99">
        <f t="shared" si="1"/>
        <v>0</v>
      </c>
      <c r="H41" s="99">
        <f t="shared" si="2"/>
        <v>0</v>
      </c>
      <c r="I41" s="99">
        <f t="shared" si="3"/>
        <v>0</v>
      </c>
      <c r="J41" s="103" t="e">
        <f>PANCREATITIS!$O$19</f>
        <v>#DIV/0!</v>
      </c>
    </row>
    <row r="42" spans="1:10">
      <c r="A42" s="98" t="s">
        <v>210</v>
      </c>
      <c r="B42" s="98" t="s">
        <v>105</v>
      </c>
      <c r="C42" s="98" t="s">
        <v>184</v>
      </c>
      <c r="D42" s="100">
        <f>'100% AAF Diseases'!D15</f>
        <v>0</v>
      </c>
      <c r="E42" s="100">
        <f>'100% AAF Diseases'!E15</f>
        <v>0</v>
      </c>
      <c r="F42" s="100">
        <f>'100% AAF Diseases'!F15</f>
        <v>0</v>
      </c>
      <c r="G42" s="99">
        <f t="shared" si="1"/>
        <v>0</v>
      </c>
      <c r="H42" s="99">
        <f t="shared" si="2"/>
        <v>0</v>
      </c>
      <c r="I42" s="99">
        <f t="shared" si="3"/>
        <v>0</v>
      </c>
      <c r="J42" s="103">
        <v>1</v>
      </c>
    </row>
    <row r="43" spans="1:10">
      <c r="G43" s="99"/>
      <c r="H43" s="99"/>
      <c r="I43" s="99"/>
      <c r="J43" s="103"/>
    </row>
    <row r="44" spans="1:10">
      <c r="A44" s="102" t="s">
        <v>133</v>
      </c>
      <c r="G44" s="99"/>
      <c r="H44" s="99"/>
      <c r="I44" s="99"/>
      <c r="J44" s="103"/>
    </row>
    <row r="45" spans="1:10">
      <c r="A45" s="98" t="s">
        <v>212</v>
      </c>
      <c r="B45" s="98" t="s">
        <v>213</v>
      </c>
      <c r="C45" s="98" t="s">
        <v>184</v>
      </c>
      <c r="D45" s="100">
        <f>MVCs!$H$12</f>
        <v>0</v>
      </c>
      <c r="E45" s="100">
        <f>MVCs!$H$19</f>
        <v>0</v>
      </c>
      <c r="F45" s="100">
        <f>MVCs!$H$21</f>
        <v>0</v>
      </c>
      <c r="G45" s="99">
        <f t="shared" si="1"/>
        <v>0</v>
      </c>
      <c r="H45" s="99">
        <f t="shared" si="2"/>
        <v>0</v>
      </c>
      <c r="I45" s="99">
        <f t="shared" si="3"/>
        <v>0</v>
      </c>
      <c r="J45" s="103" t="e">
        <f>MVCs!$J$21</f>
        <v>#DIV/0!</v>
      </c>
    </row>
    <row r="46" spans="1:10">
      <c r="A46" s="98" t="s">
        <v>214</v>
      </c>
      <c r="B46" s="98" t="s">
        <v>215</v>
      </c>
      <c r="C46" s="98" t="s">
        <v>184</v>
      </c>
      <c r="D46" s="100">
        <f>POISONING!$H$12</f>
        <v>0</v>
      </c>
      <c r="E46" s="100">
        <f>POISONING!$H$19</f>
        <v>0</v>
      </c>
      <c r="F46" s="100">
        <f>POISONING!$H$21</f>
        <v>0</v>
      </c>
      <c r="G46" s="99">
        <f t="shared" si="1"/>
        <v>0</v>
      </c>
      <c r="H46" s="99">
        <f t="shared" si="2"/>
        <v>0</v>
      </c>
      <c r="I46" s="99">
        <f t="shared" si="3"/>
        <v>0</v>
      </c>
      <c r="J46" s="103" t="e">
        <f>POISONING!$J$21</f>
        <v>#DIV/0!</v>
      </c>
    </row>
    <row r="47" spans="1:10">
      <c r="A47" s="98" t="s">
        <v>216</v>
      </c>
      <c r="B47" s="98" t="s">
        <v>106</v>
      </c>
      <c r="C47" s="98" t="s">
        <v>184</v>
      </c>
      <c r="D47" s="100">
        <f>'100% AAF Injuries'!D10</f>
        <v>0</v>
      </c>
      <c r="E47" s="100">
        <f>'100% AAF Injuries'!E10</f>
        <v>0</v>
      </c>
      <c r="F47" s="100">
        <f>'100% AAF Injuries'!F10</f>
        <v>0</v>
      </c>
      <c r="G47" s="99">
        <f t="shared" si="1"/>
        <v>0</v>
      </c>
      <c r="H47" s="99">
        <f t="shared" si="2"/>
        <v>0</v>
      </c>
      <c r="I47" s="99">
        <f t="shared" si="3"/>
        <v>0</v>
      </c>
      <c r="J47" s="103">
        <v>1</v>
      </c>
    </row>
    <row r="48" spans="1:10">
      <c r="A48" s="98" t="s">
        <v>139</v>
      </c>
      <c r="B48" s="98" t="s">
        <v>217</v>
      </c>
      <c r="C48" s="98" t="s">
        <v>184</v>
      </c>
      <c r="D48" s="100">
        <f>FALLS!$H$12</f>
        <v>0</v>
      </c>
      <c r="E48" s="100">
        <f>FALLS!$H$19</f>
        <v>0</v>
      </c>
      <c r="F48" s="100">
        <f>FALLS!$H$21</f>
        <v>0</v>
      </c>
      <c r="G48" s="99">
        <f t="shared" si="1"/>
        <v>0</v>
      </c>
      <c r="H48" s="99">
        <f t="shared" si="2"/>
        <v>0</v>
      </c>
      <c r="I48" s="99">
        <f t="shared" si="3"/>
        <v>0</v>
      </c>
      <c r="J48" s="103" t="e">
        <f>FALLS!$J$21</f>
        <v>#DIV/0!</v>
      </c>
    </row>
    <row r="49" spans="1:10">
      <c r="A49" s="98" t="s">
        <v>137</v>
      </c>
      <c r="B49" s="98" t="s">
        <v>218</v>
      </c>
      <c r="C49" s="98" t="s">
        <v>184</v>
      </c>
      <c r="D49" s="100">
        <f>FIRES!$H$9</f>
        <v>0</v>
      </c>
      <c r="E49" s="100">
        <f>FIRES!$H$13</f>
        <v>0</v>
      </c>
      <c r="F49" s="100">
        <f>FIRES!$H$15</f>
        <v>0</v>
      </c>
      <c r="G49" s="99">
        <f t="shared" si="1"/>
        <v>0</v>
      </c>
      <c r="H49" s="99">
        <f t="shared" si="2"/>
        <v>0</v>
      </c>
      <c r="I49" s="99">
        <f t="shared" si="3"/>
        <v>0</v>
      </c>
      <c r="J49" s="103" t="e">
        <f>FIRES!$J$15</f>
        <v>#DIV/0!</v>
      </c>
    </row>
    <row r="50" spans="1:10">
      <c r="A50" s="98" t="s">
        <v>134</v>
      </c>
      <c r="B50" s="98" t="s">
        <v>219</v>
      </c>
      <c r="C50" s="98" t="s">
        <v>184</v>
      </c>
      <c r="D50" s="100">
        <f>DROWNING!$H$12</f>
        <v>0</v>
      </c>
      <c r="E50" s="100">
        <f>DROWNING!$H$19</f>
        <v>0</v>
      </c>
      <c r="F50" s="100">
        <f>DROWNING!$H$21</f>
        <v>0</v>
      </c>
      <c r="G50" s="99">
        <f t="shared" si="1"/>
        <v>0</v>
      </c>
      <c r="H50" s="99">
        <f t="shared" si="2"/>
        <v>0</v>
      </c>
      <c r="I50" s="99">
        <f t="shared" si="3"/>
        <v>0</v>
      </c>
      <c r="J50" s="103" t="e">
        <f>DROWNING!$J$21</f>
        <v>#DIV/0!</v>
      </c>
    </row>
    <row r="51" spans="1:10" s="104" customFormat="1">
      <c r="A51" s="104" t="s">
        <v>220</v>
      </c>
      <c r="B51" s="104" t="s">
        <v>221</v>
      </c>
      <c r="D51" s="108">
        <f>OTHERUNINT!$H$12</f>
        <v>0</v>
      </c>
      <c r="E51" s="108">
        <f>OTHERUNINT!$H$19</f>
        <v>0</v>
      </c>
      <c r="F51" s="108">
        <f>OTHERUNINT!$H$21</f>
        <v>0</v>
      </c>
      <c r="G51" s="99">
        <f t="shared" si="1"/>
        <v>0</v>
      </c>
      <c r="H51" s="99">
        <f t="shared" si="2"/>
        <v>0</v>
      </c>
      <c r="I51" s="99">
        <f t="shared" si="3"/>
        <v>0</v>
      </c>
      <c r="J51" s="103" t="e">
        <f>OTHERUNINT!$J$21</f>
        <v>#DIV/0!</v>
      </c>
    </row>
    <row r="52" spans="1:10">
      <c r="G52" s="99"/>
      <c r="H52" s="99"/>
      <c r="I52" s="99"/>
      <c r="J52" s="103"/>
    </row>
    <row r="53" spans="1:10">
      <c r="A53" s="102" t="s">
        <v>222</v>
      </c>
      <c r="G53" s="99"/>
      <c r="H53" s="99"/>
      <c r="I53" s="99"/>
      <c r="J53" s="103"/>
    </row>
    <row r="54" spans="1:10">
      <c r="A54" s="98" t="s">
        <v>223</v>
      </c>
      <c r="B54" s="98" t="s">
        <v>224</v>
      </c>
      <c r="C54" s="98" t="s">
        <v>184</v>
      </c>
      <c r="D54" s="100">
        <f>SELFINFLICT!$H$12</f>
        <v>0</v>
      </c>
      <c r="E54" s="100">
        <f>SELFINFLICT!$H$19</f>
        <v>0</v>
      </c>
      <c r="F54" s="100">
        <f>SELFINFLICT!$H$21</f>
        <v>0</v>
      </c>
      <c r="G54" s="99">
        <f t="shared" si="1"/>
        <v>0</v>
      </c>
      <c r="H54" s="99">
        <f t="shared" si="2"/>
        <v>0</v>
      </c>
      <c r="I54" s="99">
        <f t="shared" si="3"/>
        <v>0</v>
      </c>
      <c r="J54" s="103" t="e">
        <f>MVCs!$J$21</f>
        <v>#DIV/0!</v>
      </c>
    </row>
    <row r="55" spans="1:10">
      <c r="A55" s="98" t="s">
        <v>225</v>
      </c>
      <c r="B55" s="98" t="s">
        <v>108</v>
      </c>
      <c r="C55" s="98" t="s">
        <v>184</v>
      </c>
      <c r="D55" s="108">
        <f>'100% AAF Injuries'!D11</f>
        <v>0</v>
      </c>
      <c r="E55" s="108">
        <f>'100% AAF Injuries'!E11</f>
        <v>0</v>
      </c>
      <c r="F55" s="108">
        <f>'100% AAF Injuries'!F11</f>
        <v>0</v>
      </c>
      <c r="G55" s="99">
        <f t="shared" si="1"/>
        <v>0</v>
      </c>
      <c r="H55" s="99">
        <f t="shared" si="2"/>
        <v>0</v>
      </c>
      <c r="I55" s="99">
        <f t="shared" si="3"/>
        <v>0</v>
      </c>
      <c r="J55" s="103">
        <v>1</v>
      </c>
    </row>
    <row r="56" spans="1:10">
      <c r="A56" s="98" t="s">
        <v>138</v>
      </c>
      <c r="B56" s="98" t="s">
        <v>226</v>
      </c>
      <c r="C56" s="98" t="s">
        <v>184</v>
      </c>
      <c r="D56" s="100">
        <f>HOMICIDE!$H$12</f>
        <v>0</v>
      </c>
      <c r="E56" s="100">
        <f>HOMICIDE!$H$19</f>
        <v>0</v>
      </c>
      <c r="F56" s="100">
        <f>HOMICIDE!$H$21</f>
        <v>0</v>
      </c>
      <c r="G56" s="99">
        <f t="shared" si="1"/>
        <v>0</v>
      </c>
      <c r="H56" s="99">
        <f t="shared" si="2"/>
        <v>0</v>
      </c>
      <c r="I56" s="99">
        <f t="shared" si="3"/>
        <v>0</v>
      </c>
      <c r="J56" s="103" t="e">
        <f>HOMICIDE!$J$21</f>
        <v>#DIV/0!</v>
      </c>
    </row>
    <row r="57" spans="1:10" s="104" customFormat="1">
      <c r="A57" s="104" t="s">
        <v>227</v>
      </c>
      <c r="B57" s="104" t="s">
        <v>228</v>
      </c>
      <c r="C57" s="104" t="s">
        <v>184</v>
      </c>
      <c r="D57" s="108">
        <f>OTHERINT!$H$12</f>
        <v>0</v>
      </c>
      <c r="E57" s="108">
        <f>OTHERINT!$H$19</f>
        <v>0</v>
      </c>
      <c r="F57" s="108">
        <f>OTHERINT!$H$21</f>
        <v>0</v>
      </c>
      <c r="G57" s="99">
        <f t="shared" si="1"/>
        <v>0</v>
      </c>
      <c r="H57" s="99">
        <f t="shared" si="2"/>
        <v>0</v>
      </c>
      <c r="I57" s="99">
        <f t="shared" si="3"/>
        <v>0</v>
      </c>
      <c r="J57" s="103" t="e">
        <f>OTHERINT!$J$21</f>
        <v>#DIV/0!</v>
      </c>
    </row>
    <row r="58" spans="1:10">
      <c r="A58" s="98" t="s">
        <v>229</v>
      </c>
      <c r="B58" s="98" t="s">
        <v>110</v>
      </c>
      <c r="C58" s="98" t="s">
        <v>184</v>
      </c>
      <c r="D58" s="100">
        <f>'100% AAF Injuries'!D12</f>
        <v>0</v>
      </c>
      <c r="E58" s="100">
        <f>'100% AAF Injuries'!E12</f>
        <v>0</v>
      </c>
      <c r="F58" s="100">
        <f>'100% AAF Injuries'!F12</f>
        <v>0</v>
      </c>
      <c r="G58" s="99">
        <f t="shared" si="1"/>
        <v>0</v>
      </c>
      <c r="H58" s="99">
        <f t="shared" si="2"/>
        <v>0</v>
      </c>
      <c r="I58" s="99">
        <f t="shared" si="3"/>
        <v>0</v>
      </c>
      <c r="J58" s="103">
        <v>1</v>
      </c>
    </row>
    <row r="59" spans="1:10">
      <c r="G59" s="99"/>
      <c r="H59" s="99"/>
      <c r="I59" s="99"/>
      <c r="J59" s="103"/>
    </row>
    <row r="60" spans="1:10" s="105" customFormat="1">
      <c r="A60" s="109" t="s">
        <v>149</v>
      </c>
      <c r="D60" s="106">
        <f>SUM(D6:D58)</f>
        <v>0</v>
      </c>
      <c r="E60" s="106">
        <f t="shared" ref="E60:F60" si="5">SUM(E6:E58)</f>
        <v>0</v>
      </c>
      <c r="F60" s="106">
        <f t="shared" si="5"/>
        <v>0</v>
      </c>
      <c r="G60" s="106">
        <f>SUM(G6:G58)</f>
        <v>0</v>
      </c>
      <c r="H60" s="106">
        <f t="shared" ref="H60:I60" si="6">SUM(H6:H58)</f>
        <v>0</v>
      </c>
      <c r="I60" s="106">
        <f t="shared" si="6"/>
        <v>0</v>
      </c>
      <c r="J60" s="107"/>
    </row>
    <row r="61" spans="1:10" s="105" customFormat="1">
      <c r="A61" s="109" t="s">
        <v>230</v>
      </c>
      <c r="D61" s="106">
        <f>SUM(D41:D58,D34:D39,D32,D30:D31,D15:D28,D6:D13)</f>
        <v>0</v>
      </c>
      <c r="E61" s="106">
        <f>SUM(E41:E58,E34:E39,E30:E31,E18:E28,E6:E11)</f>
        <v>0</v>
      </c>
      <c r="F61" s="106">
        <f>SUM(F41:F58,F34:F39,F30:F31,F18:F28,F6:F11)</f>
        <v>0</v>
      </c>
      <c r="G61" s="106">
        <f>SUM(G41:G58,G30:G39,G15:G28,G6:G13)</f>
        <v>0</v>
      </c>
      <c r="H61" s="106">
        <f>SUM(H34:H58,H30:H31,H15:H28,H6:H13)</f>
        <v>0</v>
      </c>
      <c r="I61" s="106">
        <f>SUM(I41:I58,I34:I39,I30:I32,I15:I28,I6:I11)</f>
        <v>0</v>
      </c>
      <c r="J61" s="107"/>
    </row>
    <row r="62" spans="1:10" s="105" customFormat="1">
      <c r="A62" s="109" t="s">
        <v>231</v>
      </c>
      <c r="D62" s="106">
        <f>SUM(D40,D33,D29,D14)</f>
        <v>0</v>
      </c>
      <c r="E62" s="106">
        <f>SUM(E40,E32:E33,E29,E14)</f>
        <v>0</v>
      </c>
      <c r="F62" s="106">
        <f>SUM(F40,F32:F33,F29,F14)</f>
        <v>0</v>
      </c>
      <c r="G62" s="106">
        <f>SUM(G40,G29,G14)</f>
        <v>0</v>
      </c>
      <c r="H62" s="106">
        <f>SUM(H32:H33,H29,H14)</f>
        <v>0</v>
      </c>
      <c r="I62" s="106">
        <f>SUM(I40,I33,I29,I14)</f>
        <v>0</v>
      </c>
      <c r="J62" s="107"/>
    </row>
    <row r="63" spans="1:10" s="105" customFormat="1">
      <c r="A63" s="109"/>
      <c r="D63" s="106"/>
      <c r="E63" s="106"/>
      <c r="F63" s="106"/>
      <c r="G63" s="106"/>
      <c r="H63" s="106"/>
      <c r="I63" s="106"/>
      <c r="J63" s="107"/>
    </row>
    <row r="64" spans="1:10" s="105" customFormat="1">
      <c r="A64" s="109" t="s">
        <v>232</v>
      </c>
      <c r="D64" s="106">
        <f>SUM(D6:D11,D18:D24,D28,D30:D31,D32,D34:D35,D38:D39,D41:D42,D15)</f>
        <v>0</v>
      </c>
      <c r="E64" s="106">
        <f>SUM(E6:E11,E18:E28,E30:E31,E34:E39,E41:E42,E15)</f>
        <v>0</v>
      </c>
      <c r="F64" s="106">
        <f>SUM(F6:F11,F18:F24,F28,F30:F31,F34:F35,F38:F39,F41:F42,F15)</f>
        <v>0</v>
      </c>
      <c r="G64" s="106">
        <f>SUM(G41:G43,G34:G39,G30:G32,G18:G28,G6:G11)</f>
        <v>0</v>
      </c>
      <c r="H64" s="106">
        <f>SUM(H6:H11,H18:H28,H30:H31,H34:H39,H41:H42,H15)</f>
        <v>0</v>
      </c>
      <c r="I64" s="106">
        <f>SUM(I6:I11,I18:I24,I28,I30:I32,I34:I39,I41:I42,I15)</f>
        <v>0</v>
      </c>
      <c r="J64" s="107"/>
    </row>
    <row r="65" spans="1:10" s="105" customFormat="1">
      <c r="A65" s="109" t="s">
        <v>233</v>
      </c>
      <c r="D65" s="106">
        <f>SUM(D29,D33,D40)</f>
        <v>0</v>
      </c>
      <c r="E65" s="106">
        <f>SUM(E14,E29,E32:E33,E40)</f>
        <v>0</v>
      </c>
      <c r="F65" s="106">
        <f>SUM(F14,F29,F32:F33,F40)</f>
        <v>0</v>
      </c>
      <c r="G65" s="106">
        <f>SUM(G40,G33,G29,G14)</f>
        <v>0</v>
      </c>
      <c r="H65" s="106">
        <f>SUM(H40,H33,H32,H29,H14)</f>
        <v>0</v>
      </c>
      <c r="I65" s="106">
        <f>SUM(I40,I33,I29,I14)</f>
        <v>0</v>
      </c>
      <c r="J65" s="107"/>
    </row>
    <row r="66" spans="1:10" s="105" customFormat="1">
      <c r="A66" s="109" t="s">
        <v>234</v>
      </c>
      <c r="D66" s="106">
        <f t="shared" ref="D66:I66" si="7">SUM(D45:D58)</f>
        <v>0</v>
      </c>
      <c r="E66" s="106">
        <f t="shared" si="7"/>
        <v>0</v>
      </c>
      <c r="F66" s="106">
        <f t="shared" si="7"/>
        <v>0</v>
      </c>
      <c r="G66" s="106">
        <f t="shared" si="7"/>
        <v>0</v>
      </c>
      <c r="H66" s="106">
        <f t="shared" si="7"/>
        <v>0</v>
      </c>
      <c r="I66" s="106">
        <f t="shared" si="7"/>
        <v>0</v>
      </c>
      <c r="J66" s="107"/>
    </row>
  </sheetData>
  <mergeCells count="2">
    <mergeCell ref="D3:F4"/>
    <mergeCell ref="G3:J4"/>
  </mergeCells>
  <pageMargins left="0.7" right="0.7" top="0.75" bottom="0.75" header="0.3" footer="0.3"/>
  <pageSetup orientation="portrait" r:id="rId1"/>
  <legacyDrawing r:id="rId2"/>
</worksheet>
</file>

<file path=xl/worksheets/sheet35.xml><?xml version="1.0" encoding="utf-8"?>
<worksheet xmlns="http://schemas.openxmlformats.org/spreadsheetml/2006/main" xmlns:r="http://schemas.openxmlformats.org/officeDocument/2006/relationships">
  <sheetPr>
    <tabColor theme="5" tint="-0.249977111117893"/>
  </sheetPr>
  <dimension ref="A2:AY66"/>
  <sheetViews>
    <sheetView workbookViewId="0">
      <selection activeCell="A2" sqref="A2"/>
    </sheetView>
  </sheetViews>
  <sheetFormatPr defaultRowHeight="12.75"/>
  <cols>
    <col min="1" max="1" width="43.3984375" customWidth="1"/>
    <col min="2" max="3" width="9.3984375" bestFit="1" customWidth="1"/>
    <col min="4" max="4" width="10" bestFit="1" customWidth="1"/>
    <col min="7" max="7" width="25.69921875" customWidth="1"/>
    <col min="15" max="15" width="24.3984375" customWidth="1"/>
    <col min="16" max="16" width="18.3984375" customWidth="1"/>
    <col min="40" max="40" width="33.8984375" customWidth="1"/>
  </cols>
  <sheetData>
    <row r="2" spans="1:42">
      <c r="AP2" s="221" t="s">
        <v>362</v>
      </c>
    </row>
    <row r="3" spans="1:42">
      <c r="B3" s="323" t="s">
        <v>278</v>
      </c>
      <c r="C3" s="323"/>
      <c r="D3" s="323"/>
      <c r="Y3" s="77" t="s">
        <v>151</v>
      </c>
    </row>
    <row r="4" spans="1:42">
      <c r="B4" s="323"/>
      <c r="C4" s="323"/>
      <c r="D4" s="323"/>
      <c r="Z4" t="s">
        <v>112</v>
      </c>
      <c r="AA4" t="s">
        <v>111</v>
      </c>
      <c r="AB4" t="s">
        <v>91</v>
      </c>
    </row>
    <row r="5" spans="1:42" ht="13.3">
      <c r="A5" s="102" t="s">
        <v>160</v>
      </c>
      <c r="B5" s="99" t="s">
        <v>112</v>
      </c>
      <c r="C5" s="99" t="s">
        <v>111</v>
      </c>
      <c r="D5" s="99" t="s">
        <v>149</v>
      </c>
      <c r="Y5" t="s">
        <v>134</v>
      </c>
      <c r="Z5">
        <v>1</v>
      </c>
      <c r="AA5">
        <v>0</v>
      </c>
      <c r="AB5">
        <f t="shared" ref="AB5:AB14" si="0">SUM(Z5:AA5)</f>
        <v>1</v>
      </c>
      <c r="AC5" s="78">
        <f t="shared" ref="AC5:AC14" si="1">AB5/AB$15*100</f>
        <v>1.3513513513513513</v>
      </c>
      <c r="AN5" s="221" t="s">
        <v>363</v>
      </c>
    </row>
    <row r="6" spans="1:42" ht="13.3">
      <c r="A6" s="98" t="s">
        <v>166</v>
      </c>
      <c r="B6" s="100">
        <f>'MOUTH CA'!$M$10</f>
        <v>0</v>
      </c>
      <c r="C6" s="100">
        <f>'MOUTH CA'!$M$17</f>
        <v>0</v>
      </c>
      <c r="D6" s="100">
        <f>'MOUTH CA'!$M$19</f>
        <v>0</v>
      </c>
      <c r="Y6" t="s">
        <v>135</v>
      </c>
      <c r="Z6">
        <v>1</v>
      </c>
      <c r="AA6">
        <v>0</v>
      </c>
      <c r="AB6">
        <f t="shared" si="0"/>
        <v>1</v>
      </c>
      <c r="AC6" s="78">
        <f t="shared" si="1"/>
        <v>1.3513513513513513</v>
      </c>
    </row>
    <row r="7" spans="1:42" ht="14.4">
      <c r="A7" s="98" t="s">
        <v>169</v>
      </c>
      <c r="B7" s="100">
        <f>ESOPHAGEAL!$M$10</f>
        <v>0</v>
      </c>
      <c r="C7" s="100">
        <f>ESOPHAGEAL!$M$17</f>
        <v>0</v>
      </c>
      <c r="D7" s="100">
        <f>ESOPHAGEAL!$M$19</f>
        <v>0</v>
      </c>
      <c r="Y7" t="s">
        <v>136</v>
      </c>
      <c r="Z7">
        <v>1</v>
      </c>
      <c r="AA7">
        <v>0</v>
      </c>
      <c r="AB7">
        <f t="shared" si="0"/>
        <v>1</v>
      </c>
      <c r="AC7" s="78">
        <f t="shared" si="1"/>
        <v>1.3513513513513513</v>
      </c>
      <c r="AN7" s="79" t="s">
        <v>122</v>
      </c>
      <c r="AO7" s="79">
        <v>5</v>
      </c>
    </row>
    <row r="8" spans="1:42" ht="14.4">
      <c r="A8" s="98" t="s">
        <v>171</v>
      </c>
      <c r="B8" s="100">
        <f>'LIVER CA'!$M$10</f>
        <v>0</v>
      </c>
      <c r="C8" s="100">
        <f>'LIVER CA'!$M$17</f>
        <v>0</v>
      </c>
      <c r="D8" s="100">
        <f>'LIVER CA'!$M$19</f>
        <v>0</v>
      </c>
      <c r="Y8" t="s">
        <v>137</v>
      </c>
      <c r="Z8">
        <v>2</v>
      </c>
      <c r="AA8">
        <v>0</v>
      </c>
      <c r="AB8">
        <f t="shared" si="0"/>
        <v>2</v>
      </c>
      <c r="AC8" s="78">
        <f t="shared" si="1"/>
        <v>2.7027027027027026</v>
      </c>
      <c r="AN8" s="79" t="s">
        <v>119</v>
      </c>
      <c r="AO8" s="79">
        <v>5</v>
      </c>
    </row>
    <row r="9" spans="1:42" ht="14.4">
      <c r="A9" s="98" t="s">
        <v>173</v>
      </c>
      <c r="B9" s="100">
        <f>'LARYNGEAL CA'!$M$10</f>
        <v>0</v>
      </c>
      <c r="C9" s="100">
        <f>'LARYNGEAL CA'!$M$17</f>
        <v>0</v>
      </c>
      <c r="D9" s="100">
        <f>'LARYNGEAL CA'!$M$19</f>
        <v>0</v>
      </c>
      <c r="Y9" t="s">
        <v>138</v>
      </c>
      <c r="Z9">
        <v>2</v>
      </c>
      <c r="AA9">
        <v>2</v>
      </c>
      <c r="AB9">
        <f t="shared" si="0"/>
        <v>4</v>
      </c>
      <c r="AC9" s="78">
        <f t="shared" si="1"/>
        <v>5.4054054054054053</v>
      </c>
      <c r="AN9" s="79" t="s">
        <v>123</v>
      </c>
      <c r="AO9" s="79">
        <v>6</v>
      </c>
    </row>
    <row r="10" spans="1:42" ht="14.4">
      <c r="A10" s="98" t="s">
        <v>175</v>
      </c>
      <c r="B10" s="100" t="s">
        <v>177</v>
      </c>
      <c r="C10" s="100">
        <f>'BREAST CA'!$M$19</f>
        <v>0</v>
      </c>
      <c r="D10" s="100">
        <f>'BREAST CA'!$M$19</f>
        <v>0</v>
      </c>
      <c r="Y10" t="s">
        <v>139</v>
      </c>
      <c r="Z10">
        <v>3</v>
      </c>
      <c r="AA10">
        <v>1</v>
      </c>
      <c r="AB10">
        <f t="shared" si="0"/>
        <v>4</v>
      </c>
      <c r="AC10" s="78">
        <f t="shared" si="1"/>
        <v>5.4054054054054053</v>
      </c>
      <c r="AN10" s="79" t="s">
        <v>94</v>
      </c>
      <c r="AO10" s="79">
        <v>6</v>
      </c>
    </row>
    <row r="11" spans="1:42" ht="14.4">
      <c r="A11" s="98" t="s">
        <v>178</v>
      </c>
      <c r="B11" s="100">
        <f>'OTHER CA'!$M$10</f>
        <v>0</v>
      </c>
      <c r="C11" s="100">
        <f>'OTHER CA'!$M$17</f>
        <v>0</v>
      </c>
      <c r="D11" s="100">
        <f>'OTHER CA'!$M$19</f>
        <v>0</v>
      </c>
      <c r="Y11" t="s">
        <v>125</v>
      </c>
      <c r="Z11">
        <v>7</v>
      </c>
      <c r="AA11">
        <v>2</v>
      </c>
      <c r="AB11">
        <f t="shared" si="0"/>
        <v>9</v>
      </c>
      <c r="AC11" s="78">
        <f t="shared" si="1"/>
        <v>12.162162162162163</v>
      </c>
      <c r="AN11" s="79" t="s">
        <v>125</v>
      </c>
      <c r="AO11" s="79">
        <v>9</v>
      </c>
    </row>
    <row r="12" spans="1:42" ht="14.4">
      <c r="A12" s="187"/>
      <c r="B12" s="95"/>
      <c r="C12" s="95"/>
      <c r="D12" s="95"/>
      <c r="Y12" t="s">
        <v>140</v>
      </c>
      <c r="Z12">
        <v>12</v>
      </c>
      <c r="AA12">
        <v>1</v>
      </c>
      <c r="AB12">
        <f t="shared" si="0"/>
        <v>13</v>
      </c>
      <c r="AC12" s="78">
        <f t="shared" si="1"/>
        <v>17.567567567567568</v>
      </c>
      <c r="AN12" s="79" t="s">
        <v>126</v>
      </c>
      <c r="AO12" s="79">
        <v>11</v>
      </c>
    </row>
    <row r="13" spans="1:42" ht="14.4">
      <c r="A13" s="102" t="s">
        <v>279</v>
      </c>
      <c r="B13" s="95"/>
      <c r="C13" s="95"/>
      <c r="D13" s="95"/>
      <c r="Y13" t="s">
        <v>128</v>
      </c>
      <c r="Z13">
        <v>17</v>
      </c>
      <c r="AA13">
        <v>2</v>
      </c>
      <c r="AB13">
        <f t="shared" si="0"/>
        <v>19</v>
      </c>
      <c r="AC13" s="78">
        <f t="shared" si="1"/>
        <v>25.675675675675674</v>
      </c>
      <c r="AN13" s="79" t="s">
        <v>127</v>
      </c>
      <c r="AO13" s="79">
        <v>13</v>
      </c>
    </row>
    <row r="14" spans="1:42" ht="14.4">
      <c r="A14" s="98" t="s">
        <v>180</v>
      </c>
      <c r="B14" s="100">
        <f>DIABETES!$M$10</f>
        <v>0</v>
      </c>
      <c r="C14" s="100">
        <f>DIABETES!$M$17</f>
        <v>0</v>
      </c>
      <c r="D14" s="100">
        <f>DIABETES!$M$19</f>
        <v>0</v>
      </c>
      <c r="Y14" t="s">
        <v>130</v>
      </c>
      <c r="Z14">
        <v>17</v>
      </c>
      <c r="AA14">
        <v>3</v>
      </c>
      <c r="AB14">
        <f t="shared" si="0"/>
        <v>20</v>
      </c>
      <c r="AC14" s="78">
        <f t="shared" si="1"/>
        <v>27.027027027027028</v>
      </c>
      <c r="AN14" s="79" t="s">
        <v>98</v>
      </c>
      <c r="AO14" s="79">
        <v>13</v>
      </c>
    </row>
    <row r="15" spans="1:42" ht="14.4">
      <c r="A15" s="98" t="s">
        <v>116</v>
      </c>
      <c r="B15" s="100">
        <f>PSORIASIS!$M$10</f>
        <v>0</v>
      </c>
      <c r="C15" s="100">
        <f>PSORIASIS!$M$17</f>
        <v>0</v>
      </c>
      <c r="D15" s="100">
        <f>PSORIASIS!$M$19</f>
        <v>0</v>
      </c>
      <c r="AB15">
        <f>SUM(AB5:AB14)</f>
        <v>74</v>
      </c>
      <c r="AN15" s="79" t="s">
        <v>129</v>
      </c>
      <c r="AO15" s="79">
        <v>13</v>
      </c>
    </row>
    <row r="16" spans="1:42" ht="14.4">
      <c r="A16" s="187"/>
      <c r="B16" s="95"/>
      <c r="C16" s="95"/>
      <c r="D16" s="95"/>
      <c r="AN16" s="79" t="s">
        <v>131</v>
      </c>
      <c r="AO16" s="79">
        <v>15</v>
      </c>
    </row>
    <row r="17" spans="1:51" ht="14.4">
      <c r="A17" s="102" t="s">
        <v>182</v>
      </c>
      <c r="B17" s="95"/>
      <c r="C17" s="95"/>
      <c r="D17" s="95"/>
      <c r="AN17" s="79" t="s">
        <v>128</v>
      </c>
      <c r="AO17" s="79">
        <v>19</v>
      </c>
    </row>
    <row r="18" spans="1:51" ht="14.4">
      <c r="A18" s="98" t="s">
        <v>94</v>
      </c>
      <c r="B18" s="100">
        <f>TOTAL!D18</f>
        <v>0</v>
      </c>
      <c r="C18" s="100">
        <f>TOTAL!E18</f>
        <v>0</v>
      </c>
      <c r="D18" s="100">
        <f>TOTAL!F18</f>
        <v>0</v>
      </c>
      <c r="Y18" s="77" t="s">
        <v>150</v>
      </c>
      <c r="AN18" s="79" t="s">
        <v>130</v>
      </c>
      <c r="AO18" s="79">
        <v>20</v>
      </c>
    </row>
    <row r="19" spans="1:51" ht="14.4">
      <c r="A19" s="98" t="s">
        <v>98</v>
      </c>
      <c r="B19" s="100">
        <f>TOTAL!D19</f>
        <v>0</v>
      </c>
      <c r="C19" s="100">
        <f>TOTAL!E19</f>
        <v>0</v>
      </c>
      <c r="D19" s="100">
        <f>TOTAL!F19</f>
        <v>0</v>
      </c>
      <c r="Z19" t="s">
        <v>112</v>
      </c>
      <c r="AA19" t="s">
        <v>111</v>
      </c>
      <c r="AB19" t="s">
        <v>91</v>
      </c>
      <c r="AN19" s="79" t="s">
        <v>115</v>
      </c>
      <c r="AO19" s="79">
        <v>36</v>
      </c>
    </row>
    <row r="20" spans="1:51" ht="13.3">
      <c r="A20" s="98" t="s">
        <v>96</v>
      </c>
      <c r="B20" s="100">
        <f>TOTAL!D20</f>
        <v>0</v>
      </c>
      <c r="C20" s="100">
        <f>TOTAL!E20</f>
        <v>0</v>
      </c>
      <c r="D20" s="100">
        <f>TOTAL!F20</f>
        <v>0</v>
      </c>
      <c r="Y20" t="s">
        <v>128</v>
      </c>
      <c r="Z20" s="96">
        <f>MVCs!$H$12</f>
        <v>0</v>
      </c>
      <c r="AA20">
        <f>MVCs!$H$19</f>
        <v>0</v>
      </c>
      <c r="AB20">
        <f>MVCs!$H$21</f>
        <v>0</v>
      </c>
      <c r="AC20" s="78"/>
    </row>
    <row r="21" spans="1:51" ht="13.3">
      <c r="A21" s="98" t="s">
        <v>187</v>
      </c>
      <c r="B21" s="100">
        <f>TOTAL!D21</f>
        <v>0</v>
      </c>
      <c r="C21" s="100">
        <f>TOTAL!E21</f>
        <v>0</v>
      </c>
      <c r="D21" s="100">
        <f>TOTAL!F21</f>
        <v>0</v>
      </c>
      <c r="Y21" t="s">
        <v>125</v>
      </c>
      <c r="Z21">
        <f>POISONING!$H$12</f>
        <v>0</v>
      </c>
      <c r="AA21">
        <f>POISONING!$H$19</f>
        <v>0</v>
      </c>
      <c r="AB21">
        <f>POISONING!$H$21</f>
        <v>0</v>
      </c>
      <c r="AC21" s="78"/>
    </row>
    <row r="22" spans="1:51" ht="13.3">
      <c r="A22" s="98" t="s">
        <v>190</v>
      </c>
      <c r="B22" s="100">
        <f>TOTAL!D22</f>
        <v>0</v>
      </c>
      <c r="C22" s="100">
        <f>TOTAL!E22</f>
        <v>0</v>
      </c>
      <c r="D22" s="100">
        <f>TOTAL!F22</f>
        <v>0</v>
      </c>
      <c r="Y22" t="s">
        <v>139</v>
      </c>
      <c r="Z22">
        <f>FALLS!$H$12</f>
        <v>0</v>
      </c>
      <c r="AA22">
        <f>FALLS!$H$19</f>
        <v>0</v>
      </c>
      <c r="AB22">
        <f>FALLS!$H$21</f>
        <v>0</v>
      </c>
      <c r="AC22" s="78"/>
    </row>
    <row r="23" spans="1:51" ht="13.3">
      <c r="A23" s="98" t="s">
        <v>119</v>
      </c>
      <c r="B23" s="100">
        <f>TOTAL!D23</f>
        <v>0</v>
      </c>
      <c r="C23" s="100">
        <f>TOTAL!E23</f>
        <v>0</v>
      </c>
      <c r="D23" s="100">
        <f>TOTAL!F23</f>
        <v>0</v>
      </c>
      <c r="Y23" t="s">
        <v>134</v>
      </c>
      <c r="Z23">
        <f>DROWNING!$H$12</f>
        <v>0</v>
      </c>
      <c r="AA23">
        <f>DROWNING!$H$19</f>
        <v>0</v>
      </c>
      <c r="AB23">
        <f>DROWNING!$H$21</f>
        <v>0</v>
      </c>
      <c r="AC23" s="78"/>
    </row>
    <row r="24" spans="1:51" ht="14.4" customHeight="1">
      <c r="A24" s="98" t="s">
        <v>192</v>
      </c>
      <c r="B24" s="100">
        <f>TOTAL!D24</f>
        <v>0</v>
      </c>
      <c r="C24" s="100">
        <f>TOTAL!E24</f>
        <v>0</v>
      </c>
      <c r="D24" s="100">
        <f>TOTAL!F24</f>
        <v>0</v>
      </c>
      <c r="H24" t="s">
        <v>154</v>
      </c>
      <c r="Y24" t="s">
        <v>137</v>
      </c>
      <c r="Z24" s="96">
        <f>FIRES!$H$9</f>
        <v>0</v>
      </c>
      <c r="AA24" s="96">
        <f>FIRES!$H$13</f>
        <v>0</v>
      </c>
      <c r="AB24">
        <f>FIRES!$H$15</f>
        <v>0</v>
      </c>
      <c r="AC24" s="78"/>
      <c r="AQ24" s="324" t="s">
        <v>361</v>
      </c>
      <c r="AR24" s="324"/>
      <c r="AS24" s="324"/>
      <c r="AT24" s="324"/>
      <c r="AU24" s="324"/>
      <c r="AV24" s="324"/>
      <c r="AW24" s="324"/>
      <c r="AX24" s="324"/>
      <c r="AY24" s="324"/>
    </row>
    <row r="25" spans="1:51" ht="14.4">
      <c r="A25" s="98"/>
      <c r="B25" s="95"/>
      <c r="C25" s="95"/>
      <c r="D25" s="95"/>
      <c r="G25" s="79" t="s">
        <v>117</v>
      </c>
      <c r="H25" s="78">
        <f>SUM(D6:D11)</f>
        <v>0</v>
      </c>
      <c r="Y25" t="s">
        <v>140</v>
      </c>
      <c r="Z25">
        <f>OTHERUNINT!$H$12</f>
        <v>0</v>
      </c>
      <c r="AA25">
        <f>OTHERUNINT!$H$19</f>
        <v>0</v>
      </c>
      <c r="AB25">
        <f>OTHERUNINT!$H$21</f>
        <v>0</v>
      </c>
      <c r="AC25" s="78"/>
      <c r="AQ25" s="324"/>
      <c r="AR25" s="324"/>
      <c r="AS25" s="324"/>
      <c r="AT25" s="324"/>
      <c r="AU25" s="324"/>
      <c r="AV25" s="324"/>
      <c r="AW25" s="324"/>
      <c r="AX25" s="324"/>
      <c r="AY25" s="324"/>
    </row>
    <row r="26" spans="1:51" ht="14.4">
      <c r="A26" s="102" t="s">
        <v>132</v>
      </c>
      <c r="B26" s="95"/>
      <c r="C26" s="95"/>
      <c r="D26" s="95"/>
      <c r="G26" s="79" t="s">
        <v>113</v>
      </c>
      <c r="H26" s="78">
        <f>SUM(C37:C38,C40:C41)</f>
        <v>0</v>
      </c>
      <c r="Y26" t="s">
        <v>130</v>
      </c>
      <c r="Z26">
        <f>SELFINFLICT!$H$12</f>
        <v>0</v>
      </c>
      <c r="AA26">
        <f>SELFINFLICT!$H$19</f>
        <v>0</v>
      </c>
      <c r="AB26">
        <f>SELFINFLICT!$H$21</f>
        <v>0</v>
      </c>
      <c r="AC26" s="78"/>
      <c r="AQ26" s="324"/>
      <c r="AR26" s="324"/>
      <c r="AS26" s="324"/>
      <c r="AT26" s="324"/>
      <c r="AU26" s="324"/>
      <c r="AV26" s="324"/>
      <c r="AW26" s="324"/>
      <c r="AX26" s="324"/>
      <c r="AY26" s="324"/>
    </row>
    <row r="27" spans="1:51" ht="14.4">
      <c r="A27" s="98" t="s">
        <v>193</v>
      </c>
      <c r="B27" s="95">
        <f>TOTAL!D28</f>
        <v>0</v>
      </c>
      <c r="C27" s="95">
        <f>TOTAL!E28</f>
        <v>0</v>
      </c>
      <c r="D27" s="95">
        <f>TOTAL!F28</f>
        <v>0</v>
      </c>
      <c r="G27" s="79" t="s">
        <v>118</v>
      </c>
      <c r="H27" s="78">
        <f>SUM(D18:D24)</f>
        <v>0</v>
      </c>
      <c r="Y27" t="s">
        <v>138</v>
      </c>
      <c r="Z27">
        <f>HOMICIDE!$H$12</f>
        <v>0</v>
      </c>
      <c r="AA27">
        <f>HOMICIDE!$H$19</f>
        <v>0</v>
      </c>
      <c r="AB27">
        <f>HOMICIDE!$H$21</f>
        <v>0</v>
      </c>
      <c r="AC27" s="78"/>
      <c r="AQ27" s="324"/>
      <c r="AR27" s="324"/>
      <c r="AS27" s="324"/>
      <c r="AT27" s="324"/>
      <c r="AU27" s="324"/>
      <c r="AV27" s="324"/>
      <c r="AW27" s="324"/>
      <c r="AX27" s="324"/>
      <c r="AY27" s="324"/>
    </row>
    <row r="28" spans="1:51" ht="14.4">
      <c r="A28" s="98" t="s">
        <v>195</v>
      </c>
      <c r="B28" s="95">
        <f>TOTAL!D29</f>
        <v>0</v>
      </c>
      <c r="C28" s="95">
        <f>TOTAL!E29</f>
        <v>0</v>
      </c>
      <c r="D28" s="95">
        <f>TOTAL!F29</f>
        <v>0</v>
      </c>
      <c r="G28" s="331" t="s">
        <v>120</v>
      </c>
      <c r="H28" s="332">
        <f>SUM(D27,D29,D30,D31,D34)</f>
        <v>0</v>
      </c>
      <c r="I28" t="s">
        <v>383</v>
      </c>
      <c r="Y28" s="77" t="s">
        <v>152</v>
      </c>
      <c r="Z28">
        <f>OTHERINT!$H$12</f>
        <v>0</v>
      </c>
      <c r="AA28">
        <f>OTHERINT!$H$19</f>
        <v>0</v>
      </c>
      <c r="AB28">
        <f>OTHERINT!$H$21</f>
        <v>0</v>
      </c>
      <c r="AC28" s="78"/>
      <c r="AQ28" s="324"/>
      <c r="AR28" s="324"/>
      <c r="AS28" s="324"/>
      <c r="AT28" s="324"/>
      <c r="AU28" s="324"/>
      <c r="AV28" s="324"/>
      <c r="AW28" s="324"/>
      <c r="AX28" s="324"/>
      <c r="AY28" s="324"/>
    </row>
    <row r="29" spans="1:51" ht="14.4">
      <c r="A29" s="98" t="s">
        <v>102</v>
      </c>
      <c r="B29" s="95">
        <f>TOTAL!D30</f>
        <v>0</v>
      </c>
      <c r="C29" s="95">
        <f>TOTAL!E30</f>
        <v>0</v>
      </c>
      <c r="D29" s="95">
        <f>TOTAL!F30</f>
        <v>0</v>
      </c>
      <c r="G29" s="79" t="s">
        <v>153</v>
      </c>
      <c r="H29" s="78">
        <f>SUM(D15)</f>
        <v>0</v>
      </c>
      <c r="Y29" s="85" t="s">
        <v>107</v>
      </c>
      <c r="Z29" s="96">
        <f>'100% AAF Injuries'!D10</f>
        <v>0</v>
      </c>
      <c r="AA29" s="96">
        <f>'100% AAF Injuries'!E10</f>
        <v>0</v>
      </c>
      <c r="AB29" s="96">
        <f>'100% AAF Injuries'!F10</f>
        <v>0</v>
      </c>
      <c r="AQ29" s="324" t="s">
        <v>317</v>
      </c>
      <c r="AR29" s="324"/>
      <c r="AS29" s="324"/>
      <c r="AT29" s="324"/>
      <c r="AU29" s="324"/>
      <c r="AV29" s="324"/>
      <c r="AW29" s="324"/>
      <c r="AX29" s="324"/>
      <c r="AY29" s="324"/>
    </row>
    <row r="30" spans="1:51" ht="13.3">
      <c r="A30" s="98" t="s">
        <v>121</v>
      </c>
      <c r="B30" s="95">
        <f>TOTAL!D31</f>
        <v>0</v>
      </c>
      <c r="C30" s="95">
        <f>TOTAL!E31</f>
        <v>0</v>
      </c>
      <c r="D30" s="95">
        <f>TOTAL!F31</f>
        <v>0</v>
      </c>
      <c r="O30" s="120"/>
      <c r="P30" s="188" t="s">
        <v>159</v>
      </c>
      <c r="Q30" s="120"/>
      <c r="Y30" s="85" t="s">
        <v>109</v>
      </c>
      <c r="Z30" s="96">
        <f>'100% AAF Injuries'!D11</f>
        <v>0</v>
      </c>
      <c r="AA30" s="96">
        <f>'100% AAF Injuries'!E11</f>
        <v>0</v>
      </c>
      <c r="AB30" s="96">
        <f>'100% AAF Injuries'!F11</f>
        <v>0</v>
      </c>
      <c r="AQ30" s="324"/>
      <c r="AR30" s="324"/>
      <c r="AS30" s="324"/>
      <c r="AT30" s="324"/>
      <c r="AU30" s="324"/>
      <c r="AV30" s="324"/>
      <c r="AW30" s="324"/>
      <c r="AX30" s="324"/>
      <c r="AY30" s="324"/>
    </row>
    <row r="31" spans="1:51" ht="13.3">
      <c r="A31" s="98" t="s">
        <v>381</v>
      </c>
      <c r="B31" s="95">
        <f>TOTAL!D32</f>
        <v>0</v>
      </c>
      <c r="C31" s="95">
        <f>TOTAL!E32</f>
        <v>0</v>
      </c>
      <c r="D31" s="95">
        <f>TOTAL!F32</f>
        <v>0</v>
      </c>
      <c r="O31" s="120"/>
      <c r="P31" s="188" t="s">
        <v>165</v>
      </c>
      <c r="Q31" s="120"/>
      <c r="Y31" s="85" t="s">
        <v>156</v>
      </c>
      <c r="Z31" s="96">
        <f>'100% AAF Injuries'!D12</f>
        <v>0</v>
      </c>
      <c r="AA31" s="96">
        <f>'100% AAF Injuries'!E12</f>
        <v>0</v>
      </c>
      <c r="AB31" s="96">
        <f>'100% AAF Injuries'!F12</f>
        <v>0</v>
      </c>
      <c r="AQ31" s="324"/>
      <c r="AR31" s="324"/>
      <c r="AS31" s="324"/>
      <c r="AT31" s="324"/>
      <c r="AU31" s="324"/>
      <c r="AV31" s="324"/>
      <c r="AW31" s="324"/>
      <c r="AX31" s="324"/>
      <c r="AY31" s="324"/>
    </row>
    <row r="32" spans="1:51" ht="13.3" customHeight="1">
      <c r="A32" s="98" t="s">
        <v>198</v>
      </c>
      <c r="B32" s="95">
        <f>TOTAL!D33</f>
        <v>0</v>
      </c>
      <c r="C32" s="95">
        <f>TOTAL!E33</f>
        <v>0</v>
      </c>
      <c r="D32" s="95">
        <f>TOTAL!F33</f>
        <v>0</v>
      </c>
      <c r="G32" s="325" t="s">
        <v>382</v>
      </c>
      <c r="H32" s="325"/>
      <c r="I32" s="325"/>
      <c r="J32" s="325"/>
      <c r="K32" s="325"/>
      <c r="O32" s="189"/>
      <c r="P32" s="189" t="s">
        <v>315</v>
      </c>
      <c r="Q32" s="189" t="s">
        <v>313</v>
      </c>
      <c r="Y32" t="s">
        <v>141</v>
      </c>
      <c r="AQ32" s="79" t="s">
        <v>318</v>
      </c>
    </row>
    <row r="33" spans="1:19" ht="13.3">
      <c r="A33" s="98" t="s">
        <v>200</v>
      </c>
      <c r="B33" s="95">
        <f>TOTAL!D34</f>
        <v>0</v>
      </c>
      <c r="C33" s="95">
        <f>TOTAL!E34</f>
        <v>0</v>
      </c>
      <c r="D33" s="95">
        <f>TOTAL!F34</f>
        <v>0</v>
      </c>
      <c r="G33" s="325"/>
      <c r="H33" s="325"/>
      <c r="I33" s="325"/>
      <c r="J33" s="325"/>
      <c r="K33" s="325"/>
      <c r="O33" s="120" t="s">
        <v>314</v>
      </c>
      <c r="P33" s="190">
        <f>SUM(D15)</f>
        <v>0</v>
      </c>
      <c r="Q33" s="190">
        <f>SUM(D14)</f>
        <v>0</v>
      </c>
    </row>
    <row r="34" spans="1:19" ht="13.3">
      <c r="A34" s="98" t="s">
        <v>114</v>
      </c>
      <c r="B34" s="95">
        <f>TOTAL!D35</f>
        <v>0</v>
      </c>
      <c r="C34" s="95">
        <f>TOTAL!E35</f>
        <v>0</v>
      </c>
      <c r="D34" s="95">
        <f>TOTAL!F35</f>
        <v>0</v>
      </c>
      <c r="G34" s="325"/>
      <c r="H34" s="325"/>
      <c r="I34" s="325"/>
      <c r="J34" s="325"/>
      <c r="K34" s="325"/>
      <c r="O34" s="120" t="s">
        <v>132</v>
      </c>
      <c r="P34" s="191">
        <f>SUM(D27,D29,D30,D32,D34)</f>
        <v>0</v>
      </c>
      <c r="Q34" s="191">
        <f>SUM(D28,D31,D33)</f>
        <v>0</v>
      </c>
    </row>
    <row r="35" spans="1:19" ht="13.3" customHeight="1">
      <c r="A35" s="187"/>
      <c r="B35" s="95"/>
      <c r="C35" s="95"/>
      <c r="D35" s="95"/>
      <c r="G35" s="325"/>
      <c r="H35" s="325"/>
      <c r="I35" s="325"/>
      <c r="J35" s="325"/>
      <c r="K35" s="325"/>
      <c r="O35" s="120" t="s">
        <v>160</v>
      </c>
      <c r="P35" s="190">
        <f>SUM(D6:D11)</f>
        <v>0</v>
      </c>
      <c r="Q35" s="190">
        <v>0</v>
      </c>
    </row>
    <row r="36" spans="1:19" ht="13.3">
      <c r="A36" s="102" t="s">
        <v>203</v>
      </c>
      <c r="B36" s="95"/>
      <c r="C36" s="95"/>
      <c r="D36" s="95"/>
      <c r="G36" s="325"/>
      <c r="H36" s="325"/>
      <c r="I36" s="325"/>
      <c r="J36" s="325"/>
      <c r="K36" s="325"/>
      <c r="O36" s="120" t="s">
        <v>203</v>
      </c>
      <c r="P36" s="190">
        <f>SUM(D37:D38,D40:D41)</f>
        <v>0</v>
      </c>
      <c r="Q36" s="190">
        <f>SUM(D39)</f>
        <v>0</v>
      </c>
    </row>
    <row r="37" spans="1:19" ht="13.3">
      <c r="A37" s="98" t="s">
        <v>104</v>
      </c>
      <c r="B37" s="100">
        <f>TOTAL!D38</f>
        <v>0</v>
      </c>
      <c r="C37" s="100">
        <f>TOTAL!E38</f>
        <v>0</v>
      </c>
      <c r="D37" s="100">
        <f>TOTAL!F38</f>
        <v>0</v>
      </c>
      <c r="G37" s="325"/>
      <c r="H37" s="325"/>
      <c r="I37" s="325"/>
      <c r="J37" s="325"/>
      <c r="K37" s="325"/>
      <c r="O37" s="120" t="s">
        <v>143</v>
      </c>
      <c r="P37" s="190">
        <f>SUM(D45:D51,D54:D58)</f>
        <v>0</v>
      </c>
      <c r="Q37" s="190">
        <v>0</v>
      </c>
    </row>
    <row r="38" spans="1:19" ht="13.3">
      <c r="A38" s="98" t="s">
        <v>204</v>
      </c>
      <c r="B38" s="100">
        <f>TOTAL!D39</f>
        <v>0</v>
      </c>
      <c r="C38" s="100">
        <f>TOTAL!E39</f>
        <v>0</v>
      </c>
      <c r="D38" s="100">
        <f>TOTAL!F39</f>
        <v>0</v>
      </c>
      <c r="O38" s="120" t="s">
        <v>124</v>
      </c>
      <c r="P38" s="190">
        <f>SUM(D18:D24)</f>
        <v>0</v>
      </c>
      <c r="Q38" s="190">
        <v>0</v>
      </c>
    </row>
    <row r="39" spans="1:19" ht="13.3">
      <c r="A39" s="98" t="s">
        <v>206</v>
      </c>
      <c r="B39" s="100">
        <f>TOTAL!D40</f>
        <v>0</v>
      </c>
      <c r="C39" s="100">
        <f>TOTAL!E40</f>
        <v>0</v>
      </c>
      <c r="D39" s="100">
        <f>TOTAL!F40</f>
        <v>0</v>
      </c>
    </row>
    <row r="40" spans="1:19" ht="13.3" customHeight="1">
      <c r="A40" s="98" t="s">
        <v>208</v>
      </c>
      <c r="B40" s="100">
        <f>TOTAL!D41</f>
        <v>0</v>
      </c>
      <c r="C40" s="100">
        <f>TOTAL!E41</f>
        <v>0</v>
      </c>
      <c r="D40" s="100">
        <f>TOTAL!F41</f>
        <v>0</v>
      </c>
      <c r="O40" s="330" t="s">
        <v>316</v>
      </c>
      <c r="P40" s="330"/>
      <c r="Q40" s="330"/>
      <c r="R40" s="330"/>
      <c r="S40" s="330"/>
    </row>
    <row r="41" spans="1:19" ht="13.3">
      <c r="A41" s="98" t="s">
        <v>210</v>
      </c>
      <c r="B41" s="100">
        <f>TOTAL!D42</f>
        <v>0</v>
      </c>
      <c r="C41" s="100">
        <f>TOTAL!E42</f>
        <v>0</v>
      </c>
      <c r="D41" s="100">
        <f>TOTAL!F42</f>
        <v>0</v>
      </c>
      <c r="O41" s="330"/>
      <c r="P41" s="330"/>
      <c r="Q41" s="330"/>
      <c r="R41" s="330"/>
      <c r="S41" s="330"/>
    </row>
    <row r="42" spans="1:19" ht="13.3">
      <c r="A42" s="187"/>
      <c r="B42" s="95"/>
      <c r="C42" s="95"/>
      <c r="D42" s="95"/>
      <c r="O42" s="330"/>
      <c r="P42" s="330"/>
      <c r="Q42" s="330"/>
      <c r="R42" s="330"/>
      <c r="S42" s="330"/>
    </row>
    <row r="43" spans="1:19" ht="13.3">
      <c r="A43" s="187"/>
      <c r="B43" s="95"/>
      <c r="C43" s="95"/>
      <c r="D43" s="95"/>
      <c r="O43" s="330"/>
      <c r="P43" s="330"/>
      <c r="Q43" s="330"/>
      <c r="R43" s="330"/>
      <c r="S43" s="330"/>
    </row>
    <row r="44" spans="1:19" ht="13.3">
      <c r="A44" s="102" t="s">
        <v>133</v>
      </c>
      <c r="B44" s="95"/>
      <c r="C44" s="95"/>
      <c r="D44" s="95"/>
      <c r="O44" s="330"/>
      <c r="P44" s="330"/>
      <c r="Q44" s="330"/>
      <c r="R44" s="330"/>
      <c r="S44" s="330"/>
    </row>
    <row r="45" spans="1:19" ht="13.3">
      <c r="A45" s="98" t="s">
        <v>212</v>
      </c>
      <c r="B45" s="95">
        <f>TOTAL!D45</f>
        <v>0</v>
      </c>
      <c r="C45" s="95">
        <f>TOTAL!E45</f>
        <v>0</v>
      </c>
      <c r="D45" s="95">
        <f>TOTAL!F45</f>
        <v>0</v>
      </c>
    </row>
    <row r="46" spans="1:19" ht="13.3">
      <c r="A46" s="98" t="s">
        <v>214</v>
      </c>
      <c r="B46" s="95">
        <f>TOTAL!D46</f>
        <v>0</v>
      </c>
      <c r="C46" s="95">
        <f>TOTAL!E46</f>
        <v>0</v>
      </c>
      <c r="D46" s="95">
        <f>TOTAL!F46</f>
        <v>0</v>
      </c>
    </row>
    <row r="47" spans="1:19" ht="13.3">
      <c r="A47" s="98" t="s">
        <v>216</v>
      </c>
      <c r="B47" s="95">
        <f>TOTAL!D47</f>
        <v>0</v>
      </c>
      <c r="C47" s="95">
        <f>TOTAL!E47</f>
        <v>0</v>
      </c>
      <c r="D47" s="95">
        <f>TOTAL!F47</f>
        <v>0</v>
      </c>
    </row>
    <row r="48" spans="1:19" ht="13.3">
      <c r="A48" s="98" t="s">
        <v>139</v>
      </c>
      <c r="B48" s="95">
        <f>TOTAL!D48</f>
        <v>0</v>
      </c>
      <c r="C48" s="95">
        <f>TOTAL!E48</f>
        <v>0</v>
      </c>
      <c r="D48" s="95">
        <f>TOTAL!F48</f>
        <v>0</v>
      </c>
    </row>
    <row r="49" spans="1:4" ht="13.3">
      <c r="A49" s="98" t="s">
        <v>137</v>
      </c>
      <c r="B49" s="95">
        <f>TOTAL!D49</f>
        <v>0</v>
      </c>
      <c r="C49" s="95">
        <f>TOTAL!E49</f>
        <v>0</v>
      </c>
      <c r="D49" s="95">
        <f>TOTAL!F49</f>
        <v>0</v>
      </c>
    </row>
    <row r="50" spans="1:4" ht="13.3">
      <c r="A50" s="98" t="s">
        <v>134</v>
      </c>
      <c r="B50" s="95">
        <f>TOTAL!D50</f>
        <v>0</v>
      </c>
      <c r="C50" s="95">
        <f>TOTAL!E50</f>
        <v>0</v>
      </c>
      <c r="D50" s="95">
        <f>TOTAL!F50</f>
        <v>0</v>
      </c>
    </row>
    <row r="51" spans="1:4" ht="13.3">
      <c r="A51" s="104" t="s">
        <v>220</v>
      </c>
      <c r="B51" s="95">
        <f>TOTAL!D51</f>
        <v>0</v>
      </c>
      <c r="C51" s="95">
        <f>TOTAL!E51</f>
        <v>0</v>
      </c>
      <c r="D51" s="95">
        <f>TOTAL!F51</f>
        <v>0</v>
      </c>
    </row>
    <row r="52" spans="1:4" ht="13.3">
      <c r="A52" s="187"/>
      <c r="B52" s="95"/>
      <c r="C52" s="95"/>
      <c r="D52" s="95"/>
    </row>
    <row r="53" spans="1:4" ht="13.3">
      <c r="A53" s="102" t="s">
        <v>222</v>
      </c>
      <c r="B53" s="95"/>
      <c r="C53" s="95"/>
      <c r="D53" s="95"/>
    </row>
    <row r="54" spans="1:4" ht="13.3">
      <c r="A54" s="98" t="s">
        <v>223</v>
      </c>
      <c r="B54" s="100">
        <f>TOTAL!D54</f>
        <v>0</v>
      </c>
      <c r="C54" s="100">
        <f>TOTAL!E54</f>
        <v>0</v>
      </c>
      <c r="D54" s="100">
        <f>TOTAL!F54</f>
        <v>0</v>
      </c>
    </row>
    <row r="55" spans="1:4" ht="13.3">
      <c r="A55" s="98" t="s">
        <v>225</v>
      </c>
      <c r="B55" s="108">
        <f>TOTAL!D55</f>
        <v>0</v>
      </c>
      <c r="C55" s="108">
        <f>TOTAL!E55</f>
        <v>0</v>
      </c>
      <c r="D55" s="108">
        <f>TOTAL!F55</f>
        <v>0</v>
      </c>
    </row>
    <row r="56" spans="1:4" ht="13.3">
      <c r="A56" s="98" t="s">
        <v>138</v>
      </c>
      <c r="B56" s="100">
        <f>TOTAL!D56</f>
        <v>0</v>
      </c>
      <c r="C56" s="100">
        <f>TOTAL!E56</f>
        <v>0</v>
      </c>
      <c r="D56" s="100">
        <f>TOTAL!F56</f>
        <v>0</v>
      </c>
    </row>
    <row r="57" spans="1:4" ht="13.3">
      <c r="A57" s="104" t="s">
        <v>227</v>
      </c>
      <c r="B57" s="108">
        <f>TOTAL!D57</f>
        <v>0</v>
      </c>
      <c r="C57" s="108">
        <f>TOTAL!E57</f>
        <v>0</v>
      </c>
      <c r="D57" s="108">
        <f>TOTAL!F57</f>
        <v>0</v>
      </c>
    </row>
    <row r="58" spans="1:4" ht="13.3">
      <c r="A58" s="98" t="s">
        <v>229</v>
      </c>
      <c r="B58" s="100">
        <f>TOTAL!D58</f>
        <v>0</v>
      </c>
      <c r="C58" s="100">
        <f>TOTAL!E58</f>
        <v>0</v>
      </c>
      <c r="D58" s="100">
        <f>TOTAL!F58</f>
        <v>0</v>
      </c>
    </row>
    <row r="59" spans="1:4" ht="13.3">
      <c r="A59" s="187"/>
      <c r="B59" s="95"/>
      <c r="C59" s="95"/>
      <c r="D59" s="95"/>
    </row>
    <row r="60" spans="1:4" ht="13.3">
      <c r="A60" s="109" t="s">
        <v>149</v>
      </c>
      <c r="B60" s="186">
        <f>TOTAL!D60</f>
        <v>0</v>
      </c>
      <c r="C60" s="186">
        <f>TOTAL!E60</f>
        <v>0</v>
      </c>
      <c r="D60" s="186">
        <f>TOTAL!F60</f>
        <v>0</v>
      </c>
    </row>
    <row r="61" spans="1:4" ht="13.3">
      <c r="A61" s="109" t="s">
        <v>230</v>
      </c>
      <c r="B61" s="186">
        <f>TOTAL!D61</f>
        <v>0</v>
      </c>
      <c r="C61" s="186">
        <f>TOTAL!E61</f>
        <v>0</v>
      </c>
      <c r="D61" s="186">
        <f>TOTAL!F61</f>
        <v>0</v>
      </c>
    </row>
    <row r="62" spans="1:4" ht="13.3">
      <c r="A62" s="109" t="s">
        <v>231</v>
      </c>
      <c r="B62" s="186">
        <f>TOTAL!D62</f>
        <v>0</v>
      </c>
      <c r="C62" s="186">
        <f>TOTAL!E62</f>
        <v>0</v>
      </c>
      <c r="D62" s="186">
        <f>TOTAL!F62</f>
        <v>0</v>
      </c>
    </row>
    <row r="63" spans="1:4" ht="13.3">
      <c r="A63" s="109"/>
      <c r="B63" s="186"/>
      <c r="C63" s="186"/>
      <c r="D63" s="186"/>
    </row>
    <row r="64" spans="1:4" ht="13.3">
      <c r="A64" s="109" t="s">
        <v>232</v>
      </c>
      <c r="B64" s="186">
        <f>TOTAL!D64</f>
        <v>0</v>
      </c>
      <c r="C64" s="186">
        <f>TOTAL!E64</f>
        <v>0</v>
      </c>
      <c r="D64" s="186">
        <f>TOTAL!F64</f>
        <v>0</v>
      </c>
    </row>
    <row r="65" spans="1:4" ht="13.3">
      <c r="A65" s="109" t="s">
        <v>233</v>
      </c>
      <c r="B65" s="186">
        <f>TOTAL!D65</f>
        <v>0</v>
      </c>
      <c r="C65" s="186">
        <f>TOTAL!E65</f>
        <v>0</v>
      </c>
      <c r="D65" s="186">
        <f>TOTAL!F65</f>
        <v>0</v>
      </c>
    </row>
    <row r="66" spans="1:4" ht="13.3">
      <c r="A66" s="109" t="s">
        <v>234</v>
      </c>
      <c r="B66" s="186">
        <f>TOTAL!D66</f>
        <v>0</v>
      </c>
      <c r="C66" s="186">
        <f>TOTAL!E66</f>
        <v>0</v>
      </c>
      <c r="D66" s="186">
        <f>TOTAL!F66</f>
        <v>0</v>
      </c>
    </row>
  </sheetData>
  <mergeCells count="5">
    <mergeCell ref="AQ29:AY31"/>
    <mergeCell ref="B3:D4"/>
    <mergeCell ref="G32:K37"/>
    <mergeCell ref="AQ24:AY28"/>
    <mergeCell ref="O40:S4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enableFormatConditionsCalculation="0">
    <tabColor theme="9" tint="0.39997558519241921"/>
  </sheetPr>
  <dimension ref="A1:P39"/>
  <sheetViews>
    <sheetView workbookViewId="0">
      <selection activeCell="M10" sqref="M10"/>
    </sheetView>
  </sheetViews>
  <sheetFormatPr defaultColWidth="9.09765625" defaultRowHeight="16.5" customHeight="1"/>
  <cols>
    <col min="1" max="1" width="3.8984375" style="3" customWidth="1"/>
    <col min="2" max="2" width="20.69921875" style="41" customWidth="1"/>
    <col min="3" max="3" width="19.8984375" style="5" customWidth="1"/>
    <col min="4" max="4" width="10.09765625" style="8" customWidth="1"/>
    <col min="5" max="5" width="13" style="8" customWidth="1"/>
    <col min="6" max="6" width="2.296875" style="3" customWidth="1"/>
    <col min="7" max="7" width="11.09765625" style="3" customWidth="1"/>
    <col min="8" max="8" width="12.3984375" style="3" customWidth="1"/>
    <col min="9" max="9" width="8" style="8" customWidth="1"/>
    <col min="10" max="10" width="3.09765625" style="3" customWidth="1"/>
    <col min="11" max="11" width="17.09765625" style="31" customWidth="1"/>
    <col min="12" max="12" width="2.296875" style="3" customWidth="1"/>
    <col min="13" max="13" width="10.09765625" style="31" customWidth="1"/>
    <col min="14" max="14" width="2.3984375" style="3" customWidth="1"/>
    <col min="15" max="15" width="12" style="3" customWidth="1"/>
    <col min="16" max="16" width="8" style="3" customWidth="1"/>
    <col min="17" max="17" width="8.09765625" style="3" customWidth="1"/>
    <col min="18" max="18" width="5.8984375" style="3" customWidth="1"/>
    <col min="19" max="19" width="9.296875" style="3" bestFit="1" customWidth="1"/>
    <col min="20" max="20" width="6.8984375" style="3" customWidth="1"/>
    <col min="21" max="21" width="11.69921875" style="3" bestFit="1" customWidth="1"/>
    <col min="22" max="22" width="6.09765625" style="3" customWidth="1"/>
    <col min="23" max="16384" width="9.09765625" style="3"/>
  </cols>
  <sheetData>
    <row r="1" spans="1:16" ht="33.799999999999997" customHeight="1">
      <c r="A1" s="314" t="s">
        <v>39</v>
      </c>
      <c r="B1" s="314"/>
      <c r="C1" s="314"/>
      <c r="D1" s="314"/>
      <c r="E1" s="314"/>
      <c r="K1" s="63"/>
      <c r="L1" s="64"/>
    </row>
    <row r="2" spans="1:16" ht="14.95" customHeight="1">
      <c r="A2" s="75"/>
      <c r="B2" s="126" t="s">
        <v>263</v>
      </c>
      <c r="C2" s="75"/>
      <c r="D2" s="75"/>
      <c r="E2" s="75"/>
      <c r="K2" s="63"/>
      <c r="L2" s="64"/>
    </row>
    <row r="3" spans="1:16" ht="14.95" customHeight="1">
      <c r="A3" s="75"/>
      <c r="B3" s="127" t="s">
        <v>265</v>
      </c>
      <c r="C3" s="75"/>
      <c r="D3" s="75"/>
      <c r="E3" s="75"/>
      <c r="K3" s="63"/>
      <c r="L3" s="64"/>
    </row>
    <row r="4" spans="1:16" s="4" customFormat="1" ht="59.3" customHeight="1">
      <c r="B4" s="36"/>
      <c r="C4" s="13" t="s">
        <v>5</v>
      </c>
      <c r="D4" s="13" t="s">
        <v>6</v>
      </c>
      <c r="E4" s="13" t="s">
        <v>7</v>
      </c>
      <c r="G4" s="37" t="s">
        <v>8</v>
      </c>
      <c r="H4" s="37" t="s">
        <v>9</v>
      </c>
      <c r="I4" s="37" t="s">
        <v>31</v>
      </c>
      <c r="J4" s="37"/>
      <c r="K4" s="58" t="s">
        <v>65</v>
      </c>
      <c r="L4" s="66"/>
      <c r="M4" s="54" t="s">
        <v>37</v>
      </c>
      <c r="O4" s="54" t="s">
        <v>38</v>
      </c>
      <c r="P4" s="54"/>
    </row>
    <row r="5" spans="1:16" ht="16.5" customHeight="1">
      <c r="B5" s="38" t="s">
        <v>27</v>
      </c>
      <c r="D5" s="5"/>
      <c r="E5" s="5"/>
      <c r="K5" s="8" t="s">
        <v>66</v>
      </c>
      <c r="L5" s="29"/>
      <c r="M5" s="39" t="s">
        <v>66</v>
      </c>
      <c r="N5" s="39"/>
      <c r="O5" s="39" t="s">
        <v>66</v>
      </c>
    </row>
    <row r="6" spans="1:16" ht="16.5" customHeight="1">
      <c r="B6" s="20" t="s">
        <v>32</v>
      </c>
      <c r="C6" s="18" t="s">
        <v>28</v>
      </c>
      <c r="D6" s="15">
        <v>1</v>
      </c>
      <c r="E6" s="225">
        <f>'MOUTH CA'!E6</f>
        <v>0.5</v>
      </c>
      <c r="G6" s="3">
        <f>E6*(D6-1)</f>
        <v>0</v>
      </c>
      <c r="H6" s="3">
        <f>(E6*(D6-1)+1)</f>
        <v>1</v>
      </c>
      <c r="I6" s="28">
        <f>+G6/H6</f>
        <v>0</v>
      </c>
      <c r="K6" s="8"/>
      <c r="L6" s="29"/>
      <c r="M6" s="39"/>
      <c r="N6" s="39"/>
    </row>
    <row r="7" spans="1:16" ht="16.5" customHeight="1">
      <c r="B7" s="20" t="s">
        <v>33</v>
      </c>
      <c r="C7" s="18" t="s">
        <v>28</v>
      </c>
      <c r="D7" s="15">
        <v>1.07</v>
      </c>
      <c r="E7" s="225">
        <f>'MOUTH CA'!E7</f>
        <v>0.35</v>
      </c>
      <c r="G7" s="3">
        <f>E7*(D7-1)</f>
        <v>2.4500000000000022E-2</v>
      </c>
      <c r="H7" s="3">
        <f>(E7*(D7-1)+1)</f>
        <v>1.0245</v>
      </c>
      <c r="I7" s="28">
        <f>+G7/H7</f>
        <v>2.3914104441190846E-2</v>
      </c>
      <c r="K7" s="8"/>
      <c r="L7" s="29"/>
      <c r="M7" s="39"/>
      <c r="N7" s="39"/>
    </row>
    <row r="8" spans="1:16" ht="27.7" customHeight="1">
      <c r="B8" s="21" t="s">
        <v>34</v>
      </c>
      <c r="C8" s="18" t="s">
        <v>28</v>
      </c>
      <c r="D8" s="70">
        <v>1.1499999999999999</v>
      </c>
      <c r="E8" s="225">
        <f>'MOUTH CA'!E8</f>
        <v>0.13</v>
      </c>
      <c r="G8" s="3">
        <f>E8*(D8-1)</f>
        <v>1.949999999999999E-2</v>
      </c>
      <c r="H8" s="3">
        <f>(E8*(D8-1)+1)</f>
        <v>1.0195000000000001</v>
      </c>
      <c r="I8" s="28">
        <f>+G8/H8</f>
        <v>1.9127023050514946E-2</v>
      </c>
      <c r="K8" s="8"/>
      <c r="L8" s="29"/>
      <c r="M8" s="39"/>
      <c r="N8" s="39"/>
    </row>
    <row r="9" spans="1:16" ht="27.7" customHeight="1">
      <c r="B9" s="21" t="s">
        <v>35</v>
      </c>
      <c r="C9" s="18" t="s">
        <v>28</v>
      </c>
      <c r="D9" s="70">
        <v>1.32</v>
      </c>
      <c r="E9" s="225">
        <f>'MOUTH CA'!E9</f>
        <v>0.02</v>
      </c>
      <c r="G9" s="3">
        <f>E9*(D9-1)</f>
        <v>6.4000000000000012E-3</v>
      </c>
      <c r="H9" s="3">
        <f>(E9*(D9-1)+1)</f>
        <v>1.0064</v>
      </c>
      <c r="I9" s="28">
        <f>+G9/H9</f>
        <v>6.359300476947537E-3</v>
      </c>
      <c r="K9" s="8"/>
      <c r="L9" s="29"/>
      <c r="M9" s="39"/>
      <c r="N9" s="39"/>
    </row>
    <row r="10" spans="1:16" ht="16.5" customHeight="1">
      <c r="B10" s="43" t="s">
        <v>36</v>
      </c>
      <c r="C10" s="44"/>
      <c r="D10" s="45"/>
      <c r="E10" s="46"/>
      <c r="F10" s="47"/>
      <c r="G10" s="48">
        <f>(E7*(D7-1)+E8*(D8-1)+E9*(D9-1))</f>
        <v>5.0400000000000014E-2</v>
      </c>
      <c r="H10" s="48">
        <f>(E7*(D7-1)+E8*(D8-1)+E9*(D9-1))+1</f>
        <v>1.0504</v>
      </c>
      <c r="I10" s="49">
        <f>+G10/H10</f>
        <v>4.7981721249047996E-2</v>
      </c>
      <c r="K10" s="61"/>
      <c r="L10" s="59"/>
      <c r="M10" s="80">
        <f>+I10*K10</f>
        <v>0</v>
      </c>
      <c r="N10" s="32"/>
    </row>
    <row r="11" spans="1:16" ht="16.5" customHeight="1">
      <c r="B11" s="20"/>
      <c r="C11" s="18"/>
      <c r="D11" s="14"/>
      <c r="E11" s="42"/>
      <c r="I11" s="28"/>
      <c r="K11" s="8"/>
      <c r="L11" s="29"/>
      <c r="M11" s="39"/>
      <c r="N11" s="39"/>
    </row>
    <row r="12" spans="1:16" ht="16.5" customHeight="1">
      <c r="C12" s="17"/>
      <c r="K12" s="8"/>
      <c r="L12" s="29"/>
      <c r="M12" s="39"/>
      <c r="N12" s="39"/>
    </row>
    <row r="13" spans="1:16" ht="16.5" customHeight="1">
      <c r="B13" s="20" t="s">
        <v>32</v>
      </c>
      <c r="C13" s="18" t="s">
        <v>29</v>
      </c>
      <c r="D13" s="15">
        <v>1</v>
      </c>
      <c r="E13" s="225">
        <f>'MOUTH CA'!E13</f>
        <v>0.5</v>
      </c>
      <c r="G13" s="3">
        <f>E13*(D13-1)</f>
        <v>0</v>
      </c>
      <c r="H13" s="3">
        <f>(E13*(D13-1)+1)</f>
        <v>1</v>
      </c>
      <c r="I13" s="28">
        <f>+G13/H13</f>
        <v>0</v>
      </c>
      <c r="K13" s="3"/>
      <c r="L13" s="6"/>
      <c r="M13" s="3"/>
    </row>
    <row r="14" spans="1:16" ht="16.5" customHeight="1">
      <c r="B14" s="20" t="s">
        <v>33</v>
      </c>
      <c r="C14" s="18" t="s">
        <v>29</v>
      </c>
      <c r="D14" s="15">
        <v>1.04</v>
      </c>
      <c r="E14" s="225">
        <f>'MOUTH CA'!E14</f>
        <v>0.35</v>
      </c>
      <c r="G14" s="3">
        <f>E14*(D14-1)</f>
        <v>1.4000000000000011E-2</v>
      </c>
      <c r="H14" s="3">
        <f>(E14*(D14-1)+1)</f>
        <v>1.014</v>
      </c>
      <c r="I14" s="28">
        <f>+G14/H14</f>
        <v>1.3806706114398432E-2</v>
      </c>
      <c r="K14" s="3"/>
      <c r="L14" s="6"/>
      <c r="M14" s="3"/>
    </row>
    <row r="15" spans="1:16" ht="24.8" customHeight="1">
      <c r="B15" s="21" t="s">
        <v>34</v>
      </c>
      <c r="C15" s="18" t="s">
        <v>29</v>
      </c>
      <c r="D15" s="70">
        <v>1.08</v>
      </c>
      <c r="E15" s="225">
        <f>'MOUTH CA'!E15</f>
        <v>0.13</v>
      </c>
      <c r="G15" s="3">
        <f>E15*(D15-1)</f>
        <v>1.040000000000001E-2</v>
      </c>
      <c r="H15" s="3">
        <f>(E15*(D15-1)+1)</f>
        <v>1.0104</v>
      </c>
      <c r="I15" s="28">
        <f>+G15/H15</f>
        <v>1.0292953285827406E-2</v>
      </c>
      <c r="K15" s="3"/>
      <c r="L15" s="6"/>
      <c r="M15" s="3"/>
    </row>
    <row r="16" spans="1:16" ht="24.8" customHeight="1">
      <c r="B16" s="21" t="s">
        <v>35</v>
      </c>
      <c r="C16" s="18" t="s">
        <v>29</v>
      </c>
      <c r="D16" s="70">
        <v>1.1599999999999999</v>
      </c>
      <c r="E16" s="225">
        <f>'MOUTH CA'!E16</f>
        <v>0.02</v>
      </c>
      <c r="G16" s="3">
        <f>E16*(D16-1)</f>
        <v>3.1999999999999984E-3</v>
      </c>
      <c r="H16" s="3">
        <f>(E16*(D16-1)+1)</f>
        <v>1.0032000000000001</v>
      </c>
      <c r="I16" s="28">
        <f>+G16/H16</f>
        <v>3.1897926634768723E-3</v>
      </c>
      <c r="K16" s="3"/>
      <c r="L16" s="6"/>
      <c r="M16" s="3"/>
    </row>
    <row r="17" spans="2:15" ht="16.5" customHeight="1">
      <c r="B17" s="43" t="s">
        <v>36</v>
      </c>
      <c r="C17" s="44"/>
      <c r="D17" s="45"/>
      <c r="E17" s="46"/>
      <c r="F17" s="47"/>
      <c r="G17" s="48">
        <f>(E14*(D14-1)+E15*(D15-1)+E16*(D16-1))</f>
        <v>2.7600000000000017E-2</v>
      </c>
      <c r="H17" s="48">
        <f>(E14*(D14-1)+E15*(D15-1)+E16*(D16-1))+1</f>
        <v>1.0276000000000001</v>
      </c>
      <c r="I17" s="49">
        <f>+G17/H17</f>
        <v>2.6858699883223057E-2</v>
      </c>
      <c r="K17" s="61"/>
      <c r="L17" s="59"/>
      <c r="M17" s="80">
        <f>+I17*K17</f>
        <v>0</v>
      </c>
      <c r="N17" s="32"/>
    </row>
    <row r="18" spans="2:15" ht="16.5" customHeight="1">
      <c r="B18" s="3"/>
      <c r="C18" s="18"/>
      <c r="D18" s="14"/>
      <c r="E18" s="27"/>
      <c r="K18" s="3"/>
      <c r="M18" s="3"/>
    </row>
    <row r="19" spans="2:15" ht="16.5" customHeight="1">
      <c r="B19" s="40"/>
      <c r="C19" s="18"/>
      <c r="D19" s="14"/>
      <c r="E19" s="27"/>
      <c r="J19" s="12"/>
      <c r="K19" s="50">
        <f>SUM(K10:K17)</f>
        <v>0</v>
      </c>
      <c r="L19" s="50"/>
      <c r="M19" s="81">
        <f>+M10+M17</f>
        <v>0</v>
      </c>
      <c r="N19" s="50"/>
      <c r="O19" s="52" t="e">
        <f>M19/K19</f>
        <v>#DIV/0!</v>
      </c>
    </row>
    <row r="22" spans="2:15" ht="16.5" customHeight="1">
      <c r="B22"/>
    </row>
    <row r="23" spans="2:15" ht="16.5" customHeight="1">
      <c r="B23"/>
    </row>
    <row r="24" spans="2:15" ht="17.45" customHeight="1">
      <c r="B24"/>
    </row>
    <row r="25" spans="2:15" ht="17.45" customHeight="1">
      <c r="B25"/>
    </row>
    <row r="26" spans="2:15" ht="17.45" customHeight="1">
      <c r="B26"/>
    </row>
    <row r="27" spans="2:15" ht="15.25" customHeight="1">
      <c r="B27"/>
    </row>
    <row r="28" spans="2:15" ht="17.45" customHeight="1">
      <c r="B28"/>
    </row>
    <row r="29" spans="2:15" ht="17.45" customHeight="1">
      <c r="B29"/>
    </row>
    <row r="30" spans="2:15" ht="16.5" customHeight="1">
      <c r="B30"/>
    </row>
    <row r="31" spans="2:15" ht="16.5" customHeight="1">
      <c r="B31"/>
    </row>
    <row r="32" spans="2:15" ht="16.5" customHeight="1">
      <c r="B32"/>
    </row>
    <row r="33" spans="2:2" ht="16.5" customHeight="1">
      <c r="B33"/>
    </row>
    <row r="34" spans="2:2" ht="16.5" customHeight="1">
      <c r="B34"/>
    </row>
    <row r="35" spans="2:2" ht="16.5" customHeight="1">
      <c r="B35" s="67"/>
    </row>
    <row r="36" spans="2:2" ht="16.5" customHeight="1">
      <c r="B36"/>
    </row>
    <row r="37" spans="2:2" ht="16.5" customHeight="1">
      <c r="B37" s="68"/>
    </row>
    <row r="38" spans="2:2" ht="16.5" customHeight="1">
      <c r="B38"/>
    </row>
    <row r="39" spans="2:2" ht="16.5" customHeight="1">
      <c r="B39"/>
    </row>
  </sheetData>
  <mergeCells count="1">
    <mergeCell ref="A1:E1"/>
  </mergeCells>
  <phoneticPr fontId="2" type="noConversion"/>
  <pageMargins left="0.75" right="0.75" top="1" bottom="1" header="0.5" footer="0.5"/>
  <pageSetup paperSize="5" scale="74" orientation="landscape" r:id="rId1"/>
  <headerFooter alignWithMargins="0"/>
</worksheet>
</file>

<file path=xl/worksheets/sheet5.xml><?xml version="1.0" encoding="utf-8"?>
<worksheet xmlns="http://schemas.openxmlformats.org/spreadsheetml/2006/main" xmlns:r="http://schemas.openxmlformats.org/officeDocument/2006/relationships">
  <sheetPr enableFormatConditionsCalculation="0">
    <tabColor theme="9" tint="0.39997558519241921"/>
  </sheetPr>
  <dimension ref="A1:P39"/>
  <sheetViews>
    <sheetView workbookViewId="0">
      <selection activeCell="K17" sqref="K17"/>
    </sheetView>
  </sheetViews>
  <sheetFormatPr defaultColWidth="9.09765625" defaultRowHeight="16.5" customHeight="1"/>
  <cols>
    <col min="1" max="1" width="3.8984375" style="3" customWidth="1"/>
    <col min="2" max="2" width="20.69921875" style="41" customWidth="1"/>
    <col min="3" max="3" width="19.8984375" style="5" customWidth="1"/>
    <col min="4" max="4" width="10.09765625" style="8" customWidth="1"/>
    <col min="5" max="5" width="13" style="8" customWidth="1"/>
    <col min="6" max="6" width="2.296875" style="3" customWidth="1"/>
    <col min="7" max="7" width="11.09765625" style="3" customWidth="1"/>
    <col min="8" max="8" width="12.3984375" style="3" customWidth="1"/>
    <col min="9" max="9" width="8" style="8" customWidth="1"/>
    <col min="10" max="10" width="3.09765625" style="3" customWidth="1"/>
    <col min="11" max="11" width="16.59765625" style="31" customWidth="1"/>
    <col min="12" max="12" width="2.296875" style="3" customWidth="1"/>
    <col min="13" max="13" width="10.09765625" style="31" customWidth="1"/>
    <col min="14" max="14" width="2.3984375" style="3" customWidth="1"/>
    <col min="15" max="15" width="12" style="3" customWidth="1"/>
    <col min="16" max="16" width="8" style="3" customWidth="1"/>
    <col min="17" max="17" width="8.09765625" style="3" customWidth="1"/>
    <col min="18" max="18" width="5.8984375" style="3" customWidth="1"/>
    <col min="19" max="19" width="9.296875" style="3" bestFit="1" customWidth="1"/>
    <col min="20" max="20" width="6.8984375" style="3" customWidth="1"/>
    <col min="21" max="21" width="11.69921875" style="3" bestFit="1" customWidth="1"/>
    <col min="22" max="22" width="6.09765625" style="3" customWidth="1"/>
    <col min="23" max="16384" width="9.09765625" style="3"/>
  </cols>
  <sheetData>
    <row r="1" spans="1:16" ht="33.799999999999997" customHeight="1">
      <c r="A1" s="314" t="s">
        <v>40</v>
      </c>
      <c r="B1" s="314"/>
      <c r="C1" s="314"/>
      <c r="D1" s="314"/>
      <c r="E1" s="314"/>
      <c r="K1" s="63"/>
      <c r="L1" s="64"/>
    </row>
    <row r="2" spans="1:16" ht="14.95" customHeight="1">
      <c r="A2" s="75"/>
      <c r="B2" s="126" t="s">
        <v>263</v>
      </c>
      <c r="C2" s="75"/>
      <c r="D2" s="75"/>
      <c r="E2" s="75"/>
      <c r="K2" s="63"/>
      <c r="L2" s="64"/>
    </row>
    <row r="3" spans="1:16" ht="14.95" customHeight="1">
      <c r="A3" s="75"/>
      <c r="B3" s="127" t="s">
        <v>265</v>
      </c>
      <c r="C3" s="75"/>
      <c r="D3" s="75"/>
      <c r="E3" s="75"/>
      <c r="K3" s="63"/>
      <c r="L3" s="64"/>
    </row>
    <row r="4" spans="1:16" s="4" customFormat="1" ht="63.15" customHeight="1">
      <c r="B4" s="36"/>
      <c r="C4" s="13" t="s">
        <v>5</v>
      </c>
      <c r="D4" s="13" t="s">
        <v>6</v>
      </c>
      <c r="E4" s="13" t="s">
        <v>7</v>
      </c>
      <c r="G4" s="37" t="s">
        <v>8</v>
      </c>
      <c r="H4" s="37" t="s">
        <v>9</v>
      </c>
      <c r="I4" s="37" t="s">
        <v>31</v>
      </c>
      <c r="J4" s="37"/>
      <c r="K4" s="58" t="s">
        <v>65</v>
      </c>
      <c r="L4" s="66"/>
      <c r="M4" s="54" t="s">
        <v>37</v>
      </c>
      <c r="O4" s="54" t="s">
        <v>38</v>
      </c>
      <c r="P4" s="54"/>
    </row>
    <row r="5" spans="1:16" ht="16.5" customHeight="1">
      <c r="B5" s="38" t="s">
        <v>27</v>
      </c>
      <c r="D5" s="5"/>
      <c r="E5" s="5"/>
      <c r="K5" s="8" t="s">
        <v>66</v>
      </c>
      <c r="L5" s="29"/>
      <c r="M5" s="39" t="s">
        <v>66</v>
      </c>
      <c r="N5" s="39"/>
      <c r="O5" s="39" t="s">
        <v>66</v>
      </c>
    </row>
    <row r="6" spans="1:16" ht="16.5" customHeight="1">
      <c r="B6" s="20" t="s">
        <v>32</v>
      </c>
      <c r="C6" s="18" t="s">
        <v>28</v>
      </c>
      <c r="D6" s="15">
        <v>1</v>
      </c>
      <c r="E6" s="225">
        <f>'MOUTH CA'!E6</f>
        <v>0.5</v>
      </c>
      <c r="G6" s="3">
        <f>E6*(D6-1)</f>
        <v>0</v>
      </c>
      <c r="H6" s="3">
        <f>(E6*(D6-1)+1)</f>
        <v>1</v>
      </c>
      <c r="I6" s="28">
        <f>+G6/H6</f>
        <v>0</v>
      </c>
      <c r="K6" s="8"/>
      <c r="L6" s="29"/>
      <c r="M6" s="39"/>
      <c r="N6" s="39"/>
    </row>
    <row r="7" spans="1:16" ht="16.5" customHeight="1">
      <c r="B7" s="20" t="s">
        <v>33</v>
      </c>
      <c r="C7" s="18" t="s">
        <v>28</v>
      </c>
      <c r="D7" s="15">
        <v>1.8</v>
      </c>
      <c r="E7" s="225">
        <f>'MOUTH CA'!E7</f>
        <v>0.35</v>
      </c>
      <c r="G7" s="3">
        <f>E7*(D7-1)</f>
        <v>0.27999999999999997</v>
      </c>
      <c r="H7" s="3">
        <f>(E7*(D7-1)+1)</f>
        <v>1.28</v>
      </c>
      <c r="I7" s="28">
        <f>+G7/H7</f>
        <v>0.21874999999999997</v>
      </c>
      <c r="K7" s="8"/>
      <c r="L7" s="29"/>
      <c r="M7" s="39"/>
      <c r="N7" s="39"/>
    </row>
    <row r="8" spans="1:16" ht="27.7" customHeight="1">
      <c r="B8" s="21" t="s">
        <v>34</v>
      </c>
      <c r="C8" s="18" t="s">
        <v>28</v>
      </c>
      <c r="D8" s="70">
        <v>2.38</v>
      </c>
      <c r="E8" s="225">
        <f>'MOUTH CA'!E8</f>
        <v>0.13</v>
      </c>
      <c r="G8" s="3">
        <f>E8*(D8-1)</f>
        <v>0.1794</v>
      </c>
      <c r="H8" s="3">
        <f>(E8*(D8-1)+1)</f>
        <v>1.1794</v>
      </c>
      <c r="I8" s="28">
        <f>+G8/H8</f>
        <v>0.15211124300491777</v>
      </c>
      <c r="K8" s="8"/>
      <c r="L8" s="29"/>
      <c r="M8" s="39"/>
      <c r="N8" s="39"/>
    </row>
    <row r="9" spans="1:16" ht="27.7" customHeight="1">
      <c r="B9" s="21" t="s">
        <v>35</v>
      </c>
      <c r="C9" s="18" t="s">
        <v>28</v>
      </c>
      <c r="D9" s="70">
        <v>4.3600000000000003</v>
      </c>
      <c r="E9" s="225">
        <f>'MOUTH CA'!E9</f>
        <v>0.02</v>
      </c>
      <c r="G9" s="3">
        <f>E9*(D9-1)</f>
        <v>6.720000000000001E-2</v>
      </c>
      <c r="H9" s="3">
        <f>(E9*(D9-1)+1)</f>
        <v>1.0671999999999999</v>
      </c>
      <c r="I9" s="28">
        <f>+G9/H9</f>
        <v>6.2968515742128944E-2</v>
      </c>
      <c r="K9" s="8"/>
      <c r="L9" s="29"/>
      <c r="M9" s="39"/>
      <c r="N9" s="39"/>
    </row>
    <row r="10" spans="1:16" ht="16.5" customHeight="1">
      <c r="B10" s="43" t="s">
        <v>36</v>
      </c>
      <c r="C10" s="44"/>
      <c r="D10" s="45"/>
      <c r="E10" s="46"/>
      <c r="F10" s="47"/>
      <c r="G10" s="48">
        <f>(E7*(D7-1)+E8*(D8-1)+E9*(D9-1))</f>
        <v>0.52659999999999996</v>
      </c>
      <c r="H10" s="48">
        <f>(E7*(D7-1)+E8*(D8-1)+E9*(D9-1))+1</f>
        <v>1.5266</v>
      </c>
      <c r="I10" s="49">
        <f>+G10/H10</f>
        <v>0.34494956111620595</v>
      </c>
      <c r="K10" s="61"/>
      <c r="L10" s="59"/>
      <c r="M10" s="80">
        <f>+I10*K10</f>
        <v>0</v>
      </c>
      <c r="N10" s="32"/>
    </row>
    <row r="11" spans="1:16" ht="16.5" customHeight="1">
      <c r="B11" s="20"/>
      <c r="C11" s="18"/>
      <c r="D11" s="14"/>
      <c r="E11" s="42"/>
      <c r="I11" s="28"/>
      <c r="K11" s="8"/>
      <c r="L11" s="29"/>
      <c r="M11" s="39"/>
      <c r="N11" s="39"/>
    </row>
    <row r="12" spans="1:16" ht="16.5" customHeight="1">
      <c r="C12" s="17"/>
      <c r="K12" s="8"/>
      <c r="L12" s="29"/>
      <c r="M12" s="39"/>
      <c r="N12" s="39"/>
    </row>
    <row r="13" spans="1:16" ht="16.5" customHeight="1">
      <c r="B13" s="20" t="s">
        <v>32</v>
      </c>
      <c r="C13" s="18" t="s">
        <v>29</v>
      </c>
      <c r="D13" s="15">
        <v>1</v>
      </c>
      <c r="E13" s="225">
        <f>'MOUTH CA'!E13</f>
        <v>0.5</v>
      </c>
      <c r="G13" s="3">
        <f>E13*(D13-1)</f>
        <v>0</v>
      </c>
      <c r="H13" s="3">
        <f>(E13*(D13-1)+1)</f>
        <v>1</v>
      </c>
      <c r="I13" s="28">
        <f>+G13/H13</f>
        <v>0</v>
      </c>
      <c r="K13" s="3"/>
      <c r="L13" s="6"/>
      <c r="M13" s="3"/>
    </row>
    <row r="14" spans="1:16" ht="16.5" customHeight="1">
      <c r="B14" s="20" t="s">
        <v>33</v>
      </c>
      <c r="C14" s="18" t="s">
        <v>29</v>
      </c>
      <c r="D14" s="15">
        <v>1.8</v>
      </c>
      <c r="E14" s="225">
        <f>'MOUTH CA'!E14</f>
        <v>0.35</v>
      </c>
      <c r="G14" s="3">
        <f>E14*(D14-1)</f>
        <v>0.27999999999999997</v>
      </c>
      <c r="H14" s="3">
        <f>(E14*(D14-1)+1)</f>
        <v>1.28</v>
      </c>
      <c r="I14" s="28">
        <f>+G14/H14</f>
        <v>0.21874999999999997</v>
      </c>
      <c r="K14" s="3"/>
      <c r="L14" s="6"/>
      <c r="M14" s="3"/>
    </row>
    <row r="15" spans="1:16" ht="24.8" customHeight="1">
      <c r="B15" s="21" t="s">
        <v>34</v>
      </c>
      <c r="C15" s="18" t="s">
        <v>29</v>
      </c>
      <c r="D15" s="70">
        <v>2.38</v>
      </c>
      <c r="E15" s="225">
        <f>'MOUTH CA'!E15</f>
        <v>0.13</v>
      </c>
      <c r="G15" s="3">
        <f>E15*(D15-1)</f>
        <v>0.1794</v>
      </c>
      <c r="H15" s="3">
        <f>(E15*(D15-1)+1)</f>
        <v>1.1794</v>
      </c>
      <c r="I15" s="28">
        <f>+G15/H15</f>
        <v>0.15211124300491777</v>
      </c>
      <c r="K15" s="3"/>
      <c r="L15" s="6"/>
      <c r="M15" s="3"/>
    </row>
    <row r="16" spans="1:16" ht="24.8" customHeight="1">
      <c r="B16" s="21" t="s">
        <v>35</v>
      </c>
      <c r="C16" s="18" t="s">
        <v>29</v>
      </c>
      <c r="D16" s="70">
        <v>4.3600000000000003</v>
      </c>
      <c r="E16" s="225">
        <f>'MOUTH CA'!E16</f>
        <v>0.02</v>
      </c>
      <c r="G16" s="3">
        <f>E16*(D16-1)</f>
        <v>6.720000000000001E-2</v>
      </c>
      <c r="H16" s="3">
        <f>(E16*(D16-1)+1)</f>
        <v>1.0671999999999999</v>
      </c>
      <c r="I16" s="28">
        <f>+G16/H16</f>
        <v>6.2968515742128944E-2</v>
      </c>
      <c r="K16" s="3"/>
      <c r="L16" s="6"/>
      <c r="M16" s="3"/>
    </row>
    <row r="17" spans="2:15" ht="16.5" customHeight="1">
      <c r="B17" s="43" t="s">
        <v>36</v>
      </c>
      <c r="C17" s="44"/>
      <c r="D17" s="45"/>
      <c r="E17" s="46"/>
      <c r="F17" s="47"/>
      <c r="G17" s="48">
        <f>(E14*(D14-1)+E15*(D15-1)+E16*(D16-1))</f>
        <v>0.52659999999999996</v>
      </c>
      <c r="H17" s="48">
        <f>(E14*(D14-1)+E15*(D15-1)+E16*(D16-1))+1</f>
        <v>1.5266</v>
      </c>
      <c r="I17" s="49">
        <f>+G17/H17</f>
        <v>0.34494956111620595</v>
      </c>
      <c r="K17" s="61"/>
      <c r="L17" s="59"/>
      <c r="M17" s="80">
        <f>+I17*K17</f>
        <v>0</v>
      </c>
      <c r="N17" s="32"/>
    </row>
    <row r="18" spans="2:15" ht="16.5" customHeight="1">
      <c r="B18" s="3"/>
      <c r="C18" s="18"/>
      <c r="D18" s="14"/>
      <c r="E18" s="27"/>
      <c r="K18" s="3"/>
      <c r="M18" s="3"/>
    </row>
    <row r="19" spans="2:15" ht="16.5" customHeight="1">
      <c r="B19" s="40"/>
      <c r="C19" s="18"/>
      <c r="D19" s="14"/>
      <c r="E19" s="27"/>
      <c r="J19" s="12"/>
      <c r="K19" s="50">
        <f>SUM(K10:K17)</f>
        <v>0</v>
      </c>
      <c r="L19" s="50"/>
      <c r="M19" s="81">
        <f>+M10+M17</f>
        <v>0</v>
      </c>
      <c r="N19" s="50"/>
      <c r="O19" s="52" t="e">
        <f>M19/K19</f>
        <v>#DIV/0!</v>
      </c>
    </row>
    <row r="22" spans="2:15" ht="16.5" customHeight="1">
      <c r="B22"/>
    </row>
    <row r="23" spans="2:15" ht="16.5" customHeight="1">
      <c r="B23"/>
    </row>
    <row r="24" spans="2:15" ht="17.45" customHeight="1">
      <c r="B24"/>
    </row>
    <row r="25" spans="2:15" ht="17.45" customHeight="1">
      <c r="B25"/>
    </row>
    <row r="26" spans="2:15" ht="17.45" customHeight="1">
      <c r="B26"/>
    </row>
    <row r="27" spans="2:15" ht="15.25" customHeight="1">
      <c r="B27"/>
    </row>
    <row r="28" spans="2:15" ht="17.45" customHeight="1">
      <c r="B28"/>
    </row>
    <row r="29" spans="2:15" ht="17.45" customHeight="1">
      <c r="B29"/>
    </row>
    <row r="30" spans="2:15" ht="16.5" customHeight="1">
      <c r="B30"/>
    </row>
    <row r="31" spans="2:15" ht="16.5" customHeight="1">
      <c r="B31"/>
    </row>
    <row r="32" spans="2:15" ht="16.5" customHeight="1">
      <c r="B32"/>
    </row>
    <row r="33" spans="2:2" ht="16.5" customHeight="1">
      <c r="B33"/>
    </row>
    <row r="34" spans="2:2" ht="16.5" customHeight="1">
      <c r="B34"/>
    </row>
    <row r="35" spans="2:2" ht="16.5" customHeight="1">
      <c r="B35" s="67"/>
    </row>
    <row r="36" spans="2:2" ht="16.5" customHeight="1">
      <c r="B36"/>
    </row>
    <row r="37" spans="2:2" ht="16.5" customHeight="1">
      <c r="B37" s="68"/>
    </row>
    <row r="38" spans="2:2" ht="16.5" customHeight="1">
      <c r="B38"/>
    </row>
    <row r="39" spans="2:2" ht="16.5" customHeight="1">
      <c r="B39"/>
    </row>
  </sheetData>
  <mergeCells count="1">
    <mergeCell ref="A1:E1"/>
  </mergeCells>
  <phoneticPr fontId="2" type="noConversion"/>
  <pageMargins left="0.75" right="0.75" top="1" bottom="1" header="0.5" footer="0.5"/>
  <pageSetup paperSize="5" scale="74" orientation="landscape" r:id="rId1"/>
  <headerFooter alignWithMargins="0"/>
</worksheet>
</file>

<file path=xl/worksheets/sheet6.xml><?xml version="1.0" encoding="utf-8"?>
<worksheet xmlns="http://schemas.openxmlformats.org/spreadsheetml/2006/main" xmlns:r="http://schemas.openxmlformats.org/officeDocument/2006/relationships">
  <sheetPr enableFormatConditionsCalculation="0">
    <tabColor theme="9" tint="0.39997558519241921"/>
  </sheetPr>
  <dimension ref="A1:P39"/>
  <sheetViews>
    <sheetView workbookViewId="0">
      <selection activeCell="K17" sqref="K17"/>
    </sheetView>
  </sheetViews>
  <sheetFormatPr defaultColWidth="9.09765625" defaultRowHeight="16.5" customHeight="1"/>
  <cols>
    <col min="1" max="1" width="3.8984375" style="3" customWidth="1"/>
    <col min="2" max="2" width="20.69921875" style="41" customWidth="1"/>
    <col min="3" max="3" width="19.8984375" style="5" customWidth="1"/>
    <col min="4" max="4" width="10.09765625" style="8" customWidth="1"/>
    <col min="5" max="5" width="13" style="8" customWidth="1"/>
    <col min="6" max="6" width="2.296875" style="3" customWidth="1"/>
    <col min="7" max="7" width="11.09765625" style="3" customWidth="1"/>
    <col min="8" max="8" width="12.3984375" style="3" customWidth="1"/>
    <col min="9" max="9" width="8" style="8" customWidth="1"/>
    <col min="10" max="10" width="3.09765625" style="3" customWidth="1"/>
    <col min="11" max="11" width="16.09765625" style="31" customWidth="1"/>
    <col min="12" max="12" width="2.296875" style="3" customWidth="1"/>
    <col min="13" max="13" width="10.09765625" style="31" customWidth="1"/>
    <col min="14" max="14" width="2.3984375" style="3" customWidth="1"/>
    <col min="15" max="15" width="12" style="3" customWidth="1"/>
    <col min="16" max="16" width="8" style="3" customWidth="1"/>
    <col min="17" max="17" width="8.09765625" style="3" customWidth="1"/>
    <col min="18" max="18" width="5.8984375" style="3" customWidth="1"/>
    <col min="19" max="19" width="9.296875" style="3" bestFit="1" customWidth="1"/>
    <col min="20" max="20" width="6.8984375" style="3" customWidth="1"/>
    <col min="21" max="21" width="11.69921875" style="3" bestFit="1" customWidth="1"/>
    <col min="22" max="22" width="6.09765625" style="3" customWidth="1"/>
    <col min="23" max="16384" width="9.09765625" style="3"/>
  </cols>
  <sheetData>
    <row r="1" spans="1:16" ht="33.799999999999997" customHeight="1">
      <c r="A1" s="314" t="s">
        <v>41</v>
      </c>
      <c r="B1" s="314"/>
      <c r="C1" s="314"/>
      <c r="D1" s="314"/>
      <c r="E1" s="314"/>
      <c r="K1" s="63"/>
      <c r="L1" s="64"/>
    </row>
    <row r="2" spans="1:16" ht="14.4" customHeight="1">
      <c r="A2" s="75"/>
      <c r="B2" s="126" t="s">
        <v>263</v>
      </c>
      <c r="C2" s="75"/>
      <c r="D2" s="75"/>
      <c r="E2" s="75"/>
      <c r="K2" s="63"/>
      <c r="L2" s="64"/>
    </row>
    <row r="3" spans="1:16" ht="14.4" customHeight="1">
      <c r="A3" s="75"/>
      <c r="B3" s="127" t="s">
        <v>265</v>
      </c>
      <c r="C3" s="75"/>
      <c r="D3" s="75"/>
      <c r="E3" s="75"/>
      <c r="K3" s="63"/>
      <c r="L3" s="64"/>
    </row>
    <row r="4" spans="1:16" s="4" customFormat="1" ht="63.15" customHeight="1">
      <c r="B4" s="36"/>
      <c r="C4" s="13" t="s">
        <v>5</v>
      </c>
      <c r="D4" s="13" t="s">
        <v>6</v>
      </c>
      <c r="E4" s="13" t="s">
        <v>7</v>
      </c>
      <c r="G4" s="37" t="s">
        <v>8</v>
      </c>
      <c r="H4" s="37" t="s">
        <v>9</v>
      </c>
      <c r="I4" s="37" t="s">
        <v>31</v>
      </c>
      <c r="J4" s="37"/>
      <c r="K4" s="58" t="s">
        <v>65</v>
      </c>
      <c r="L4" s="66"/>
      <c r="M4" s="54" t="s">
        <v>37</v>
      </c>
      <c r="O4" s="54" t="s">
        <v>38</v>
      </c>
      <c r="P4" s="54"/>
    </row>
    <row r="5" spans="1:16" ht="16.5" customHeight="1">
      <c r="B5" s="38" t="s">
        <v>27</v>
      </c>
      <c r="D5" s="5"/>
      <c r="E5" s="5"/>
      <c r="K5" s="8" t="s">
        <v>66</v>
      </c>
      <c r="L5" s="29"/>
      <c r="M5" s="39" t="s">
        <v>66</v>
      </c>
      <c r="N5" s="39"/>
      <c r="O5" s="39" t="s">
        <v>66</v>
      </c>
    </row>
    <row r="6" spans="1:16" ht="16.5" customHeight="1">
      <c r="B6" s="20" t="s">
        <v>32</v>
      </c>
      <c r="C6" s="18" t="s">
        <v>28</v>
      </c>
      <c r="D6" s="15">
        <v>1</v>
      </c>
      <c r="E6" s="225">
        <f>'MOUTH CA'!E6</f>
        <v>0.5</v>
      </c>
      <c r="G6" s="3">
        <f>E6*(D6-1)</f>
        <v>0</v>
      </c>
      <c r="H6" s="3">
        <f>(E6*(D6-1)+1)</f>
        <v>1</v>
      </c>
      <c r="I6" s="28">
        <f>+G6/H6</f>
        <v>0</v>
      </c>
      <c r="K6" s="8"/>
      <c r="L6" s="29"/>
      <c r="M6" s="39"/>
      <c r="N6" s="39"/>
    </row>
    <row r="7" spans="1:16" ht="16.5" customHeight="1">
      <c r="B7" s="20" t="s">
        <v>33</v>
      </c>
      <c r="C7" s="18" t="s">
        <v>28</v>
      </c>
      <c r="D7" s="15">
        <v>1.45</v>
      </c>
      <c r="E7" s="225">
        <f>'MOUTH CA'!E7</f>
        <v>0.35</v>
      </c>
      <c r="G7" s="3">
        <f>E7*(D7-1)</f>
        <v>0.15749999999999997</v>
      </c>
      <c r="H7" s="3">
        <f>(E7*(D7-1)+1)</f>
        <v>1.1575</v>
      </c>
      <c r="I7" s="28">
        <f>+G7/H7</f>
        <v>0.1360691144708423</v>
      </c>
      <c r="K7" s="8"/>
      <c r="L7" s="29"/>
      <c r="M7" s="39"/>
      <c r="N7" s="39"/>
    </row>
    <row r="8" spans="1:16" ht="27.7" customHeight="1">
      <c r="B8" s="21" t="s">
        <v>34</v>
      </c>
      <c r="C8" s="18" t="s">
        <v>28</v>
      </c>
      <c r="D8" s="70">
        <v>3.03</v>
      </c>
      <c r="E8" s="225">
        <f>'MOUTH CA'!E8</f>
        <v>0.13</v>
      </c>
      <c r="G8" s="3">
        <f>E8*(D8-1)</f>
        <v>0.26389999999999997</v>
      </c>
      <c r="H8" s="3">
        <f>(E8*(D8-1)+1)</f>
        <v>1.2639</v>
      </c>
      <c r="I8" s="28">
        <f>+G8/H8</f>
        <v>0.2087981644117414</v>
      </c>
      <c r="K8" s="8"/>
      <c r="L8" s="29"/>
      <c r="M8" s="39"/>
      <c r="N8" s="39"/>
    </row>
    <row r="9" spans="1:16" ht="27.7" customHeight="1">
      <c r="B9" s="21" t="s">
        <v>35</v>
      </c>
      <c r="C9" s="18" t="s">
        <v>28</v>
      </c>
      <c r="D9" s="70">
        <v>3.6</v>
      </c>
      <c r="E9" s="225">
        <f>'MOUTH CA'!E9</f>
        <v>0.02</v>
      </c>
      <c r="G9" s="3">
        <f>E9*(D9-1)</f>
        <v>5.2000000000000005E-2</v>
      </c>
      <c r="H9" s="3">
        <f>(E9*(D9-1)+1)</f>
        <v>1.052</v>
      </c>
      <c r="I9" s="28">
        <f>+G9/H9</f>
        <v>4.9429657794676805E-2</v>
      </c>
      <c r="K9" s="8"/>
      <c r="L9" s="29"/>
      <c r="M9" s="39"/>
      <c r="N9" s="39"/>
    </row>
    <row r="10" spans="1:16" ht="16.5" customHeight="1">
      <c r="B10" s="43" t="s">
        <v>36</v>
      </c>
      <c r="C10" s="44"/>
      <c r="D10" s="45"/>
      <c r="E10" s="46"/>
      <c r="F10" s="47"/>
      <c r="G10" s="48">
        <f>(E7*(D7-1)+E8*(D8-1)+E9*(D9-1))</f>
        <v>0.47339999999999993</v>
      </c>
      <c r="H10" s="48">
        <f>(E7*(D7-1)+E8*(D8-1)+E9*(D9-1))+1</f>
        <v>1.4733999999999998</v>
      </c>
      <c r="I10" s="49">
        <f>+G10/H10</f>
        <v>0.3212976788380616</v>
      </c>
      <c r="K10" s="61"/>
      <c r="L10" s="59"/>
      <c r="M10" s="80">
        <f>+I10*K10</f>
        <v>0</v>
      </c>
      <c r="N10" s="32"/>
    </row>
    <row r="11" spans="1:16" ht="16.5" customHeight="1">
      <c r="B11" s="20"/>
      <c r="C11" s="18"/>
      <c r="D11" s="14"/>
      <c r="E11" s="42"/>
      <c r="I11" s="28"/>
      <c r="K11" s="8"/>
      <c r="L11" s="29"/>
      <c r="M11" s="39"/>
      <c r="N11" s="39"/>
    </row>
    <row r="12" spans="1:16" ht="16.5" customHeight="1">
      <c r="C12" s="17"/>
      <c r="K12" s="8"/>
      <c r="L12" s="29"/>
      <c r="M12" s="39"/>
      <c r="N12" s="39"/>
    </row>
    <row r="13" spans="1:16" ht="16.5" customHeight="1">
      <c r="B13" s="20" t="s">
        <v>32</v>
      </c>
      <c r="C13" s="18" t="s">
        <v>29</v>
      </c>
      <c r="D13" s="15">
        <v>1</v>
      </c>
      <c r="E13" s="225">
        <f>'MOUTH CA'!E13</f>
        <v>0.5</v>
      </c>
      <c r="G13" s="3">
        <f>E13*(D13-1)</f>
        <v>0</v>
      </c>
      <c r="H13" s="3">
        <f>(E13*(D13-1)+1)</f>
        <v>1</v>
      </c>
      <c r="I13" s="28">
        <f>+G13/H13</f>
        <v>0</v>
      </c>
      <c r="K13" s="3"/>
      <c r="L13" s="6"/>
      <c r="M13" s="3"/>
    </row>
    <row r="14" spans="1:16" ht="16.5" customHeight="1">
      <c r="B14" s="20" t="s">
        <v>33</v>
      </c>
      <c r="C14" s="18" t="s">
        <v>29</v>
      </c>
      <c r="D14" s="15">
        <v>1.45</v>
      </c>
      <c r="E14" s="225">
        <f>'MOUTH CA'!E14</f>
        <v>0.35</v>
      </c>
      <c r="G14" s="3">
        <f>E14*(D14-1)</f>
        <v>0.15749999999999997</v>
      </c>
      <c r="H14" s="3">
        <f>(E14*(D14-1)+1)</f>
        <v>1.1575</v>
      </c>
      <c r="I14" s="28">
        <f>+G14/H14</f>
        <v>0.1360691144708423</v>
      </c>
      <c r="K14" s="3"/>
      <c r="L14" s="6"/>
      <c r="M14" s="3"/>
    </row>
    <row r="15" spans="1:16" ht="24.8" customHeight="1">
      <c r="B15" s="21" t="s">
        <v>34</v>
      </c>
      <c r="C15" s="18" t="s">
        <v>29</v>
      </c>
      <c r="D15" s="70">
        <v>3.03</v>
      </c>
      <c r="E15" s="225">
        <f>'MOUTH CA'!E15</f>
        <v>0.13</v>
      </c>
      <c r="G15" s="3">
        <f>E15*(D15-1)</f>
        <v>0.26389999999999997</v>
      </c>
      <c r="H15" s="3">
        <f>(E15*(D15-1)+1)</f>
        <v>1.2639</v>
      </c>
      <c r="I15" s="28">
        <f>+G15/H15</f>
        <v>0.2087981644117414</v>
      </c>
      <c r="K15" s="3"/>
      <c r="L15" s="6"/>
      <c r="M15" s="3"/>
    </row>
    <row r="16" spans="1:16" ht="24.8" customHeight="1">
      <c r="B16" s="21" t="s">
        <v>35</v>
      </c>
      <c r="C16" s="18" t="s">
        <v>29</v>
      </c>
      <c r="D16" s="70">
        <v>3.6</v>
      </c>
      <c r="E16" s="225">
        <f>'MOUTH CA'!E16</f>
        <v>0.02</v>
      </c>
      <c r="G16" s="3">
        <f>E16*(D16-1)</f>
        <v>5.2000000000000005E-2</v>
      </c>
      <c r="H16" s="3">
        <f>(E16*(D16-1)+1)</f>
        <v>1.052</v>
      </c>
      <c r="I16" s="28">
        <f>+G16/H16</f>
        <v>4.9429657794676805E-2</v>
      </c>
      <c r="K16" s="3"/>
      <c r="L16" s="6"/>
      <c r="M16" s="3"/>
    </row>
    <row r="17" spans="2:15" ht="16.5" customHeight="1">
      <c r="B17" s="43" t="s">
        <v>36</v>
      </c>
      <c r="C17" s="44"/>
      <c r="D17" s="45"/>
      <c r="E17" s="46"/>
      <c r="F17" s="47"/>
      <c r="G17" s="48">
        <f>(E14*(D14-1)+E15*(D15-1)+E16*(D16-1))</f>
        <v>0.47339999999999993</v>
      </c>
      <c r="H17" s="48">
        <f>(E14*(D14-1)+E15*(D15-1)+E16*(D16-1))+1</f>
        <v>1.4733999999999998</v>
      </c>
      <c r="I17" s="49">
        <f>+G17/H17</f>
        <v>0.3212976788380616</v>
      </c>
      <c r="K17" s="61"/>
      <c r="L17" s="59"/>
      <c r="M17" s="80">
        <f>+I17*K17</f>
        <v>0</v>
      </c>
      <c r="N17" s="32"/>
    </row>
    <row r="18" spans="2:15" ht="16.5" customHeight="1">
      <c r="B18" s="3"/>
      <c r="C18" s="18"/>
      <c r="D18" s="14"/>
      <c r="E18" s="27"/>
      <c r="K18" s="3"/>
      <c r="M18" s="3"/>
    </row>
    <row r="19" spans="2:15" ht="16.5" customHeight="1">
      <c r="B19" s="40"/>
      <c r="C19" s="18"/>
      <c r="D19" s="14"/>
      <c r="E19" s="27"/>
      <c r="J19" s="12"/>
      <c r="K19" s="50">
        <f>SUM(K10:K17)</f>
        <v>0</v>
      </c>
      <c r="L19" s="50"/>
      <c r="M19" s="81">
        <f>+M10+M17</f>
        <v>0</v>
      </c>
      <c r="N19" s="50"/>
      <c r="O19" s="52" t="e">
        <f>M19/K19</f>
        <v>#DIV/0!</v>
      </c>
    </row>
    <row r="22" spans="2:15" ht="16.5" customHeight="1">
      <c r="B22"/>
    </row>
    <row r="23" spans="2:15" ht="16.5" customHeight="1">
      <c r="B23"/>
    </row>
    <row r="24" spans="2:15" ht="17.45" customHeight="1">
      <c r="B24"/>
    </row>
    <row r="25" spans="2:15" ht="17.45" customHeight="1">
      <c r="B25"/>
    </row>
    <row r="26" spans="2:15" ht="17.45" customHeight="1">
      <c r="B26"/>
    </row>
    <row r="27" spans="2:15" ht="15.25" customHeight="1">
      <c r="B27"/>
    </row>
    <row r="28" spans="2:15" ht="17.45" customHeight="1">
      <c r="B28"/>
    </row>
    <row r="29" spans="2:15" ht="17.45" customHeight="1">
      <c r="B29"/>
    </row>
    <row r="30" spans="2:15" ht="16.5" customHeight="1">
      <c r="B30"/>
    </row>
    <row r="31" spans="2:15" ht="16.5" customHeight="1">
      <c r="B31"/>
    </row>
    <row r="32" spans="2:15" ht="16.5" customHeight="1">
      <c r="B32"/>
    </row>
    <row r="33" spans="2:2" ht="16.5" customHeight="1">
      <c r="B33"/>
    </row>
    <row r="34" spans="2:2" ht="16.5" customHeight="1">
      <c r="B34"/>
    </row>
    <row r="35" spans="2:2" ht="16.5" customHeight="1">
      <c r="B35" s="67"/>
    </row>
    <row r="36" spans="2:2" ht="16.5" customHeight="1">
      <c r="B36"/>
    </row>
    <row r="37" spans="2:2" ht="16.5" customHeight="1">
      <c r="B37" s="68"/>
    </row>
    <row r="38" spans="2:2" ht="16.5" customHeight="1">
      <c r="B38"/>
    </row>
    <row r="39" spans="2:2" ht="16.5" customHeight="1">
      <c r="B39"/>
    </row>
  </sheetData>
  <mergeCells count="1">
    <mergeCell ref="A1:E1"/>
  </mergeCells>
  <phoneticPr fontId="2" type="noConversion"/>
  <pageMargins left="0.75" right="0.75" top="1" bottom="1" header="0.5" footer="0.5"/>
  <pageSetup paperSize="5" scale="74" orientation="landscape" r:id="rId1"/>
  <headerFooter alignWithMargins="0"/>
</worksheet>
</file>

<file path=xl/worksheets/sheet7.xml><?xml version="1.0" encoding="utf-8"?>
<worksheet xmlns="http://schemas.openxmlformats.org/spreadsheetml/2006/main" xmlns:r="http://schemas.openxmlformats.org/officeDocument/2006/relationships">
  <sheetPr enableFormatConditionsCalculation="0">
    <tabColor theme="9" tint="0.39997558519241921"/>
  </sheetPr>
  <dimension ref="B1:V21"/>
  <sheetViews>
    <sheetView workbookViewId="0">
      <selection activeCell="K18" sqref="K18"/>
    </sheetView>
  </sheetViews>
  <sheetFormatPr defaultColWidth="9.09765625" defaultRowHeight="16.5" customHeight="1"/>
  <cols>
    <col min="1" max="1" width="4" style="3" customWidth="1"/>
    <col min="2" max="2" width="18.296875" style="24" customWidth="1"/>
    <col min="3" max="3" width="18.296875" style="5" customWidth="1"/>
    <col min="4" max="4" width="10.59765625" style="8" customWidth="1"/>
    <col min="5" max="5" width="21.8984375" style="8" customWidth="1"/>
    <col min="6" max="6" width="2.296875" style="3" customWidth="1"/>
    <col min="7" max="7" width="10" style="3" customWidth="1"/>
    <col min="8" max="8" width="11.69921875" style="3" customWidth="1"/>
    <col min="9" max="9" width="8.3984375" style="8" customWidth="1"/>
    <col min="10" max="10" width="3.296875" style="3" customWidth="1"/>
    <col min="11" max="11" width="16.09765625" style="3" customWidth="1"/>
    <col min="12" max="12" width="3.59765625" style="1" customWidth="1"/>
    <col min="13" max="13" width="8" style="1" customWidth="1"/>
    <col min="14" max="14" width="3.296875" style="1" customWidth="1"/>
    <col min="15" max="15" width="10.3984375" style="1" customWidth="1"/>
    <col min="16" max="16" width="10.59765625" style="1" customWidth="1"/>
    <col min="17" max="17" width="9" style="1" customWidth="1"/>
    <col min="18" max="18" width="10.296875" style="1" customWidth="1"/>
    <col min="19" max="19" width="8.3984375" style="1" customWidth="1"/>
    <col min="20" max="20" width="9.296875" style="1" bestFit="1" customWidth="1"/>
    <col min="21" max="21" width="6.8984375" style="1" customWidth="1"/>
    <col min="22" max="22" width="11.69921875" style="1" bestFit="1" customWidth="1"/>
    <col min="23" max="23" width="6.09765625" style="3" customWidth="1"/>
    <col min="24" max="16384" width="9.09765625" style="3"/>
  </cols>
  <sheetData>
    <row r="1" spans="2:22" ht="33.799999999999997" customHeight="1">
      <c r="B1" s="315" t="s">
        <v>264</v>
      </c>
      <c r="C1" s="315"/>
      <c r="D1" s="315"/>
      <c r="E1" s="315"/>
      <c r="F1" s="315"/>
      <c r="K1" s="53"/>
      <c r="L1" s="60"/>
    </row>
    <row r="2" spans="2:22" ht="14.4" customHeight="1">
      <c r="B2" s="128" t="s">
        <v>263</v>
      </c>
      <c r="C2" s="129"/>
      <c r="D2" s="129"/>
      <c r="E2" s="129"/>
      <c r="F2" s="7"/>
      <c r="K2" s="53"/>
      <c r="L2" s="60"/>
    </row>
    <row r="3" spans="2:22" ht="14.4" customHeight="1">
      <c r="B3" s="127" t="s">
        <v>265</v>
      </c>
      <c r="C3" s="129"/>
      <c r="D3" s="129"/>
      <c r="E3" s="129"/>
      <c r="F3" s="7"/>
      <c r="K3" s="53"/>
      <c r="L3" s="60"/>
    </row>
    <row r="4" spans="2:22" s="4" customFormat="1" ht="62.6" customHeight="1">
      <c r="B4" s="130"/>
      <c r="C4" s="131" t="s">
        <v>5</v>
      </c>
      <c r="D4" s="131" t="s">
        <v>6</v>
      </c>
      <c r="E4" s="131" t="s">
        <v>7</v>
      </c>
      <c r="F4" s="132"/>
      <c r="G4" s="26" t="s">
        <v>8</v>
      </c>
      <c r="H4" s="26" t="s">
        <v>9</v>
      </c>
      <c r="I4" s="26" t="s">
        <v>10</v>
      </c>
      <c r="J4" s="26"/>
      <c r="K4" s="58" t="s">
        <v>65</v>
      </c>
      <c r="L4" s="66"/>
      <c r="M4" s="55" t="s">
        <v>18</v>
      </c>
      <c r="N4" s="55"/>
      <c r="O4" s="55" t="s">
        <v>11</v>
      </c>
      <c r="P4" s="65"/>
      <c r="Q4" s="69"/>
      <c r="R4" s="2"/>
      <c r="S4" s="2"/>
      <c r="T4" s="2"/>
    </row>
    <row r="5" spans="2:22" s="4" customFormat="1" ht="17.899999999999999" customHeight="1">
      <c r="B5" s="133"/>
      <c r="C5" s="134"/>
      <c r="D5" s="134"/>
      <c r="E5" s="134"/>
      <c r="F5" s="132"/>
      <c r="I5" s="54"/>
      <c r="K5" s="55" t="s">
        <v>66</v>
      </c>
      <c r="L5" s="2"/>
      <c r="M5" s="55" t="s">
        <v>66</v>
      </c>
      <c r="N5" s="2"/>
      <c r="O5" s="55" t="s">
        <v>66</v>
      </c>
      <c r="P5" s="2"/>
      <c r="Q5" s="2"/>
      <c r="R5" s="2"/>
    </row>
    <row r="6" spans="2:22" s="12" customFormat="1" ht="15.8" customHeight="1">
      <c r="B6" s="38" t="s">
        <v>53</v>
      </c>
      <c r="C6" s="19"/>
      <c r="D6" s="16"/>
      <c r="E6" s="27"/>
      <c r="I6" s="9"/>
      <c r="K6" s="25"/>
      <c r="L6" s="11"/>
      <c r="M6" s="1"/>
      <c r="N6" s="1"/>
      <c r="O6" s="1"/>
      <c r="P6" s="1"/>
    </row>
    <row r="7" spans="2:22" ht="16.5" customHeight="1">
      <c r="B7" s="20" t="s">
        <v>32</v>
      </c>
      <c r="C7" s="18" t="s">
        <v>54</v>
      </c>
      <c r="D7" s="15">
        <v>1</v>
      </c>
      <c r="E7" s="225">
        <f>'CCHS Alcohol Proportions'!M31</f>
        <v>0.5</v>
      </c>
      <c r="G7" s="3">
        <f>E7*(D7-1)</f>
        <v>0</v>
      </c>
      <c r="H7" s="3">
        <f>(E7*(D7-1)+1)</f>
        <v>1</v>
      </c>
      <c r="I7" s="28">
        <f>+G7/H7</f>
        <v>0</v>
      </c>
      <c r="K7" s="1"/>
      <c r="N7" s="3"/>
      <c r="O7" s="35"/>
      <c r="P7" s="10"/>
      <c r="Q7" s="3"/>
      <c r="R7" s="3"/>
      <c r="S7" s="3"/>
      <c r="T7" s="3"/>
      <c r="U7" s="3"/>
      <c r="V7" s="3"/>
    </row>
    <row r="8" spans="2:22" ht="16.5" customHeight="1">
      <c r="B8" s="20" t="s">
        <v>33</v>
      </c>
      <c r="C8" s="18" t="s">
        <v>54</v>
      </c>
      <c r="D8" s="15">
        <v>1.1499999999999999</v>
      </c>
      <c r="E8" s="225">
        <f>'CCHS Alcohol Proportions'!M32</f>
        <v>0.35</v>
      </c>
      <c r="G8" s="3">
        <f>E8*(D8-1)</f>
        <v>5.2499999999999963E-2</v>
      </c>
      <c r="H8" s="3">
        <f>(E8*(D8-1)+1)</f>
        <v>1.0525</v>
      </c>
      <c r="I8" s="28">
        <f>+G8/H8</f>
        <v>4.9881235154394264E-2</v>
      </c>
      <c r="K8" s="1"/>
      <c r="N8" s="3"/>
      <c r="O8" s="34"/>
      <c r="Q8" s="3"/>
      <c r="R8" s="3"/>
      <c r="S8" s="3"/>
      <c r="T8" s="3"/>
      <c r="U8" s="3"/>
      <c r="V8" s="3"/>
    </row>
    <row r="9" spans="2:22" ht="24.8" customHeight="1">
      <c r="B9" s="21" t="s">
        <v>34</v>
      </c>
      <c r="C9" s="18" t="s">
        <v>54</v>
      </c>
      <c r="D9" s="70">
        <v>1.41</v>
      </c>
      <c r="E9" s="225">
        <f>'CCHS Alcohol Proportions'!M33</f>
        <v>0.13</v>
      </c>
      <c r="G9" s="3">
        <f>E9*(D9-1)</f>
        <v>5.3299999999999993E-2</v>
      </c>
      <c r="H9" s="3">
        <f>(E9*(D9-1)+1)</f>
        <v>1.0532999999999999</v>
      </c>
      <c r="I9" s="28">
        <f>+G9/H9</f>
        <v>5.0602867179341114E-2</v>
      </c>
      <c r="K9" s="1"/>
      <c r="N9" s="3"/>
      <c r="O9" s="34"/>
      <c r="Q9" s="3"/>
      <c r="R9" s="3"/>
      <c r="S9" s="3"/>
      <c r="T9" s="3"/>
      <c r="U9" s="3"/>
      <c r="V9" s="3"/>
    </row>
    <row r="10" spans="2:22" ht="24.8" customHeight="1">
      <c r="B10" s="21" t="s">
        <v>35</v>
      </c>
      <c r="C10" s="18" t="s">
        <v>54</v>
      </c>
      <c r="D10" s="70">
        <v>1.46</v>
      </c>
      <c r="E10" s="225">
        <f>'CCHS Alcohol Proportions'!M34</f>
        <v>0.02</v>
      </c>
      <c r="G10" s="3">
        <f>E10*(D10-1)</f>
        <v>9.1999999999999998E-3</v>
      </c>
      <c r="H10" s="3">
        <f>(E10*(D10-1)+1)</f>
        <v>1.0092000000000001</v>
      </c>
      <c r="I10" s="28">
        <f>+G10/H10</f>
        <v>9.1161315893777232E-3</v>
      </c>
      <c r="K10" s="1"/>
      <c r="N10" s="3"/>
      <c r="O10" s="34"/>
      <c r="Q10" s="3"/>
      <c r="R10" s="3"/>
      <c r="S10" s="3"/>
      <c r="T10" s="3"/>
      <c r="U10" s="3"/>
      <c r="V10" s="3"/>
    </row>
    <row r="11" spans="2:22" ht="16.5" customHeight="1">
      <c r="B11" s="43" t="s">
        <v>36</v>
      </c>
      <c r="C11" s="44"/>
      <c r="D11" s="45"/>
      <c r="E11" s="56"/>
      <c r="F11" s="47"/>
      <c r="G11" s="48">
        <f>(E8*(D8-1)+E9*(D9-1)+E10*(D10-1))</f>
        <v>0.11499999999999995</v>
      </c>
      <c r="H11" s="48">
        <f>(E8*(D8-1)+E9*(D9-1)+E10*(D10-1))+1</f>
        <v>1.115</v>
      </c>
      <c r="I11" s="49">
        <f>+G11/H11</f>
        <v>0.10313901345291475</v>
      </c>
      <c r="K11" s="62"/>
      <c r="M11" s="82">
        <f>+K11*I11</f>
        <v>0</v>
      </c>
      <c r="N11" s="3"/>
      <c r="O11" s="34"/>
      <c r="Q11" s="3"/>
      <c r="R11" s="3"/>
      <c r="S11" s="3"/>
      <c r="T11" s="3"/>
      <c r="U11" s="3"/>
      <c r="V11" s="3"/>
    </row>
    <row r="12" spans="2:22" ht="16.5" customHeight="1">
      <c r="B12" s="33"/>
      <c r="C12" s="18"/>
      <c r="D12" s="14"/>
      <c r="E12" s="30"/>
      <c r="I12" s="28"/>
      <c r="K12" s="1"/>
      <c r="N12" s="3"/>
      <c r="O12" s="34"/>
      <c r="Q12" s="3"/>
      <c r="R12" s="3"/>
      <c r="S12" s="3"/>
      <c r="T12" s="3"/>
      <c r="U12" s="3"/>
      <c r="V12" s="3"/>
    </row>
    <row r="13" spans="2:22" ht="16.5" customHeight="1">
      <c r="B13" s="57"/>
      <c r="C13" s="17"/>
      <c r="E13" s="30"/>
      <c r="K13" s="1"/>
      <c r="N13" s="3"/>
      <c r="O13" s="34"/>
      <c r="Q13" s="3"/>
      <c r="R13" s="3"/>
      <c r="S13" s="3"/>
      <c r="T13" s="3"/>
      <c r="U13" s="3"/>
      <c r="V13" s="3"/>
    </row>
    <row r="14" spans="2:22" ht="16.5" customHeight="1">
      <c r="B14" s="20" t="s">
        <v>32</v>
      </c>
      <c r="C14" s="18" t="s">
        <v>55</v>
      </c>
      <c r="D14" s="15">
        <v>1</v>
      </c>
      <c r="E14" s="225">
        <f>'CCHS Alcohol Proportions'!M36</f>
        <v>0.5</v>
      </c>
      <c r="G14" s="3">
        <f>E14*(D14-1)</f>
        <v>0</v>
      </c>
      <c r="H14" s="3">
        <f>(E14*(D14-1)+1)</f>
        <v>1</v>
      </c>
      <c r="I14" s="28">
        <f>+G14/H14</f>
        <v>0</v>
      </c>
      <c r="K14" s="1"/>
      <c r="N14" s="3"/>
      <c r="O14" s="34"/>
      <c r="Q14" s="3"/>
      <c r="R14" s="3"/>
      <c r="S14" s="3"/>
      <c r="T14" s="3"/>
      <c r="U14" s="3"/>
      <c r="V14" s="3"/>
    </row>
    <row r="15" spans="2:22" ht="16.5" customHeight="1">
      <c r="B15" s="20" t="s">
        <v>33</v>
      </c>
      <c r="C15" s="18" t="s">
        <v>55</v>
      </c>
      <c r="D15" s="15">
        <v>1.1399999999999999</v>
      </c>
      <c r="E15" s="225">
        <f>'CCHS Alcohol Proportions'!M37</f>
        <v>0.35</v>
      </c>
      <c r="G15" s="3">
        <f>E15*(D15-1)</f>
        <v>4.899999999999996E-2</v>
      </c>
      <c r="H15" s="3">
        <f>(E15*(D15-1)+1)</f>
        <v>1.0489999999999999</v>
      </c>
      <c r="I15" s="28">
        <f>+G15/H15</f>
        <v>4.6711153479504254E-2</v>
      </c>
      <c r="K15" s="1"/>
      <c r="N15" s="3"/>
      <c r="O15" s="34"/>
      <c r="Q15" s="3"/>
      <c r="R15" s="3"/>
      <c r="S15" s="3"/>
      <c r="T15" s="3"/>
      <c r="U15" s="3"/>
      <c r="V15" s="3"/>
    </row>
    <row r="16" spans="2:22" ht="11.65">
      <c r="B16" s="21" t="s">
        <v>34</v>
      </c>
      <c r="C16" s="18" t="s">
        <v>55</v>
      </c>
      <c r="D16" s="70">
        <v>1.38</v>
      </c>
      <c r="E16" s="225">
        <f>'CCHS Alcohol Proportions'!M38</f>
        <v>0.13</v>
      </c>
      <c r="G16" s="3">
        <f>E16*(D16-1)</f>
        <v>4.9399999999999986E-2</v>
      </c>
      <c r="H16" s="3">
        <f>(E16*(D16-1)+1)</f>
        <v>1.0493999999999999</v>
      </c>
      <c r="I16" s="28">
        <f>+G16/H16</f>
        <v>4.7074518772631968E-2</v>
      </c>
      <c r="K16" s="1"/>
      <c r="N16" s="3"/>
      <c r="O16" s="34"/>
      <c r="P16" s="76"/>
      <c r="Q16" s="3"/>
      <c r="R16" s="3"/>
      <c r="S16" s="3"/>
      <c r="T16" s="3"/>
      <c r="U16" s="3"/>
      <c r="V16" s="3"/>
    </row>
    <row r="17" spans="2:22" ht="11.65">
      <c r="B17" s="21" t="s">
        <v>35</v>
      </c>
      <c r="C17" s="18" t="s">
        <v>55</v>
      </c>
      <c r="D17" s="70">
        <v>1.62</v>
      </c>
      <c r="E17" s="225">
        <f>'CCHS Alcohol Proportions'!M39</f>
        <v>0.02</v>
      </c>
      <c r="G17" s="3">
        <f>E17*(D17-1)</f>
        <v>1.2400000000000003E-2</v>
      </c>
      <c r="H17" s="3">
        <f>(E17*(D17-1)+1)</f>
        <v>1.0124</v>
      </c>
      <c r="I17" s="28">
        <f>+G17/H17</f>
        <v>1.2248123271434219E-2</v>
      </c>
      <c r="K17" s="1"/>
      <c r="N17" s="3"/>
      <c r="O17" s="34"/>
      <c r="Q17" s="3"/>
      <c r="R17" s="3"/>
      <c r="S17" s="3"/>
      <c r="T17" s="3"/>
      <c r="U17" s="3"/>
      <c r="V17" s="3"/>
    </row>
    <row r="18" spans="2:22" ht="16.5" customHeight="1">
      <c r="B18" s="43" t="s">
        <v>36</v>
      </c>
      <c r="C18" s="44"/>
      <c r="D18" s="45"/>
      <c r="E18" s="56"/>
      <c r="F18" s="47"/>
      <c r="G18" s="48">
        <f>(E15*(D15-1)+E16*(D16-1)+E17*(D17-1))</f>
        <v>0.11079999999999995</v>
      </c>
      <c r="H18" s="48">
        <f>(E15*(D15-1)+E16*(D16-1)+E17*(D17-1))+1</f>
        <v>1.1108</v>
      </c>
      <c r="I18" s="49">
        <f>+G18/H18</f>
        <v>9.9747929420237622E-2</v>
      </c>
      <c r="K18" s="62"/>
      <c r="M18" s="82">
        <f>+K18*I18</f>
        <v>0</v>
      </c>
      <c r="N18" s="3"/>
      <c r="O18" s="34"/>
      <c r="Q18" s="3"/>
      <c r="R18" s="3"/>
      <c r="S18" s="3"/>
      <c r="T18" s="3"/>
      <c r="U18" s="3"/>
      <c r="V18" s="3"/>
    </row>
    <row r="19" spans="2:22" s="7" customFormat="1" ht="16.5" customHeight="1">
      <c r="B19" s="23"/>
      <c r="C19" s="18"/>
      <c r="D19" s="22"/>
      <c r="E19" s="27"/>
      <c r="F19" s="3"/>
      <c r="G19" s="3"/>
      <c r="H19" s="3"/>
      <c r="I19" s="8"/>
      <c r="J19" s="12"/>
      <c r="K19" s="51">
        <f>+K11+K18</f>
        <v>0</v>
      </c>
      <c r="L19" s="1"/>
      <c r="M19" s="83">
        <f>+M11+M18</f>
        <v>0</v>
      </c>
      <c r="N19" s="1"/>
      <c r="O19" s="52" t="e">
        <f>M19/K19</f>
        <v>#DIV/0!</v>
      </c>
      <c r="P19" s="10"/>
      <c r="Q19" s="10"/>
    </row>
    <row r="20" spans="2:22" s="7" customFormat="1" ht="16.5" customHeight="1">
      <c r="B20" s="23"/>
      <c r="C20" s="18"/>
      <c r="D20" s="22"/>
      <c r="E20" s="27"/>
      <c r="F20" s="3"/>
      <c r="G20" s="3"/>
      <c r="H20" s="3"/>
      <c r="I20" s="8"/>
      <c r="R20" s="10"/>
      <c r="S20" s="10"/>
    </row>
    <row r="21" spans="2:22" ht="16.5" customHeight="1">
      <c r="B21" s="24" t="s">
        <v>56</v>
      </c>
    </row>
  </sheetData>
  <mergeCells count="1">
    <mergeCell ref="B1:F1"/>
  </mergeCells>
  <phoneticPr fontId="2" type="noConversion"/>
  <pageMargins left="0.75" right="0.75" top="1" bottom="1" header="0.5" footer="0.5"/>
  <pageSetup paperSize="5" scale="80" orientation="landscape" r:id="rId1"/>
  <headerFooter alignWithMargins="0"/>
</worksheet>
</file>

<file path=xl/worksheets/sheet8.xml><?xml version="1.0" encoding="utf-8"?>
<worksheet xmlns="http://schemas.openxmlformats.org/spreadsheetml/2006/main" xmlns:r="http://schemas.openxmlformats.org/officeDocument/2006/relationships">
  <sheetPr enableFormatConditionsCalculation="0">
    <tabColor theme="9" tint="0.39997558519241921"/>
  </sheetPr>
  <dimension ref="A1:P39"/>
  <sheetViews>
    <sheetView workbookViewId="0">
      <selection activeCell="K17" sqref="K17"/>
    </sheetView>
  </sheetViews>
  <sheetFormatPr defaultColWidth="9.09765625" defaultRowHeight="16.5" customHeight="1"/>
  <cols>
    <col min="1" max="1" width="3.8984375" style="3" customWidth="1"/>
    <col min="2" max="2" width="20.69921875" style="41" customWidth="1"/>
    <col min="3" max="3" width="19.8984375" style="5" customWidth="1"/>
    <col min="4" max="4" width="10.09765625" style="8" customWidth="1"/>
    <col min="5" max="5" width="13" style="8" customWidth="1"/>
    <col min="6" max="6" width="2.296875" style="3" customWidth="1"/>
    <col min="7" max="7" width="11.09765625" style="3" customWidth="1"/>
    <col min="8" max="8" width="12.3984375" style="3" customWidth="1"/>
    <col min="9" max="9" width="8" style="8" customWidth="1"/>
    <col min="10" max="10" width="3.09765625" style="3" customWidth="1"/>
    <col min="11" max="11" width="18.09765625" style="31" customWidth="1"/>
    <col min="12" max="12" width="2.296875" style="3" customWidth="1"/>
    <col min="13" max="13" width="10.09765625" style="31" customWidth="1"/>
    <col min="14" max="14" width="2.3984375" style="3" customWidth="1"/>
    <col min="15" max="15" width="12" style="3" customWidth="1"/>
    <col min="16" max="16" width="8" style="3" customWidth="1"/>
    <col min="17" max="17" width="8.09765625" style="3" customWidth="1"/>
    <col min="18" max="18" width="5.8984375" style="3" customWidth="1"/>
    <col min="19" max="19" width="9.296875" style="3" bestFit="1" customWidth="1"/>
    <col min="20" max="20" width="6.8984375" style="3" customWidth="1"/>
    <col min="21" max="21" width="11.69921875" style="3" bestFit="1" customWidth="1"/>
    <col min="22" max="22" width="6.09765625" style="3" customWidth="1"/>
    <col min="23" max="16384" width="9.09765625" style="3"/>
  </cols>
  <sheetData>
    <row r="1" spans="1:16" ht="33.799999999999997" customHeight="1">
      <c r="A1" s="314" t="s">
        <v>42</v>
      </c>
      <c r="B1" s="314"/>
      <c r="C1" s="314"/>
      <c r="D1" s="314"/>
      <c r="E1" s="314"/>
      <c r="K1" s="63"/>
      <c r="L1" s="64"/>
    </row>
    <row r="2" spans="1:16" ht="16.75" customHeight="1">
      <c r="A2" s="75"/>
      <c r="B2" s="126" t="s">
        <v>263</v>
      </c>
      <c r="C2" s="75"/>
      <c r="D2" s="75"/>
      <c r="E2" s="75"/>
      <c r="K2" s="63"/>
      <c r="L2" s="64"/>
    </row>
    <row r="3" spans="1:16" ht="16.75" customHeight="1">
      <c r="A3" s="75"/>
      <c r="B3" s="127" t="s">
        <v>265</v>
      </c>
      <c r="C3" s="75"/>
      <c r="D3" s="75"/>
      <c r="E3" s="75"/>
      <c r="K3" s="63"/>
      <c r="L3" s="64"/>
    </row>
    <row r="4" spans="1:16" s="4" customFormat="1" ht="58.75" customHeight="1">
      <c r="B4" s="36"/>
      <c r="C4" s="13" t="s">
        <v>5</v>
      </c>
      <c r="D4" s="13" t="s">
        <v>6</v>
      </c>
      <c r="E4" s="13" t="s">
        <v>7</v>
      </c>
      <c r="G4" s="37" t="s">
        <v>8</v>
      </c>
      <c r="H4" s="37" t="s">
        <v>9</v>
      </c>
      <c r="I4" s="37" t="s">
        <v>31</v>
      </c>
      <c r="J4" s="37"/>
      <c r="K4" s="58" t="s">
        <v>65</v>
      </c>
      <c r="L4" s="66"/>
      <c r="M4" s="54" t="s">
        <v>37</v>
      </c>
      <c r="O4" s="54" t="s">
        <v>38</v>
      </c>
      <c r="P4" s="54"/>
    </row>
    <row r="5" spans="1:16" ht="16.5" customHeight="1">
      <c r="B5" s="38" t="s">
        <v>27</v>
      </c>
      <c r="D5" s="5"/>
      <c r="E5" s="5"/>
      <c r="K5" s="8" t="s">
        <v>66</v>
      </c>
      <c r="L5" s="29"/>
      <c r="M5" s="39" t="s">
        <v>66</v>
      </c>
      <c r="N5" s="39"/>
      <c r="O5" s="39" t="s">
        <v>66</v>
      </c>
    </row>
    <row r="6" spans="1:16" ht="16.5" customHeight="1">
      <c r="B6" s="20" t="s">
        <v>32</v>
      </c>
      <c r="C6" s="18" t="s">
        <v>28</v>
      </c>
      <c r="D6" s="15">
        <v>1</v>
      </c>
      <c r="E6" s="225">
        <f>'MOUTH CA'!E6</f>
        <v>0.5</v>
      </c>
      <c r="G6" s="3">
        <f>E6*(D6-1)</f>
        <v>0</v>
      </c>
      <c r="H6" s="3">
        <f>(E6*(D6-1)+1)</f>
        <v>1</v>
      </c>
      <c r="I6" s="28">
        <f>+G6/H6</f>
        <v>0</v>
      </c>
      <c r="K6" s="8"/>
      <c r="L6" s="29"/>
      <c r="M6" s="39"/>
      <c r="N6" s="39"/>
    </row>
    <row r="7" spans="1:16" ht="16.5" customHeight="1">
      <c r="B7" s="20" t="s">
        <v>33</v>
      </c>
      <c r="C7" s="18" t="s">
        <v>28</v>
      </c>
      <c r="D7" s="15">
        <v>1.1000000000000001</v>
      </c>
      <c r="E7" s="225">
        <f>'MOUTH CA'!E7</f>
        <v>0.35</v>
      </c>
      <c r="G7" s="3">
        <f>E7*(D7-1)</f>
        <v>3.5000000000000031E-2</v>
      </c>
      <c r="H7" s="3">
        <f>(E7*(D7-1)+1)</f>
        <v>1.0350000000000001</v>
      </c>
      <c r="I7" s="28">
        <f>+G7/H7</f>
        <v>3.3816425120772972E-2</v>
      </c>
      <c r="K7" s="8"/>
      <c r="L7" s="29"/>
      <c r="M7" s="39"/>
      <c r="N7" s="39"/>
    </row>
    <row r="8" spans="1:16" ht="27.7" customHeight="1">
      <c r="B8" s="21" t="s">
        <v>34</v>
      </c>
      <c r="C8" s="18" t="s">
        <v>28</v>
      </c>
      <c r="D8" s="70">
        <v>1.3</v>
      </c>
      <c r="E8" s="225">
        <f>'MOUTH CA'!E8</f>
        <v>0.13</v>
      </c>
      <c r="G8" s="3">
        <f>E8*(D8-1)</f>
        <v>3.9000000000000007E-2</v>
      </c>
      <c r="H8" s="3">
        <f>(E8*(D8-1)+1)</f>
        <v>1.0389999999999999</v>
      </c>
      <c r="I8" s="28">
        <f>+G8/H8</f>
        <v>3.7536092396535138E-2</v>
      </c>
      <c r="K8" s="8"/>
      <c r="L8" s="29"/>
      <c r="M8" s="39"/>
      <c r="N8" s="39"/>
    </row>
    <row r="9" spans="1:16" ht="27.7" customHeight="1">
      <c r="B9" s="21" t="s">
        <v>35</v>
      </c>
      <c r="C9" s="18" t="s">
        <v>28</v>
      </c>
      <c r="D9" s="70">
        <v>1.7</v>
      </c>
      <c r="E9" s="225">
        <f>'MOUTH CA'!E9</f>
        <v>0.02</v>
      </c>
      <c r="G9" s="3">
        <f>E9*(D9-1)</f>
        <v>1.3999999999999999E-2</v>
      </c>
      <c r="H9" s="3">
        <f>(E9*(D9-1)+1)</f>
        <v>1.014</v>
      </c>
      <c r="I9" s="28">
        <f>+G9/H9</f>
        <v>1.380670611439842E-2</v>
      </c>
      <c r="K9" s="8"/>
      <c r="L9" s="29"/>
      <c r="M9" s="39"/>
      <c r="N9" s="39"/>
    </row>
    <row r="10" spans="1:16" ht="16.5" customHeight="1">
      <c r="B10" s="43" t="s">
        <v>36</v>
      </c>
      <c r="C10" s="44"/>
      <c r="D10" s="45"/>
      <c r="E10" s="46"/>
      <c r="F10" s="47"/>
      <c r="G10" s="48">
        <f>(E7*(D7-1)+E8*(D8-1)+E9*(D9-1))</f>
        <v>8.8000000000000037E-2</v>
      </c>
      <c r="H10" s="48">
        <f>(E7*(D7-1)+E8*(D8-1)+E9*(D9-1))+1</f>
        <v>1.0880000000000001</v>
      </c>
      <c r="I10" s="49">
        <f>+G10/H10</f>
        <v>8.0882352941176502E-2</v>
      </c>
      <c r="K10" s="61"/>
      <c r="L10" s="59"/>
      <c r="M10" s="80">
        <f>+I10*K10</f>
        <v>0</v>
      </c>
      <c r="N10" s="32"/>
    </row>
    <row r="11" spans="1:16" ht="16.5" customHeight="1">
      <c r="B11" s="20"/>
      <c r="C11" s="18"/>
      <c r="D11" s="14"/>
      <c r="E11" s="42"/>
      <c r="I11" s="28"/>
      <c r="K11" s="8"/>
      <c r="L11" s="29"/>
      <c r="M11" s="39"/>
      <c r="N11" s="39"/>
    </row>
    <row r="12" spans="1:16" ht="16.5" customHeight="1">
      <c r="C12" s="17"/>
      <c r="K12" s="8"/>
      <c r="L12" s="29"/>
      <c r="M12" s="39"/>
      <c r="N12" s="39"/>
    </row>
    <row r="13" spans="1:16" ht="16.5" customHeight="1">
      <c r="B13" s="20" t="s">
        <v>32</v>
      </c>
      <c r="C13" s="18" t="s">
        <v>29</v>
      </c>
      <c r="D13" s="15">
        <v>1</v>
      </c>
      <c r="E13" s="225">
        <f>'MOUTH CA'!E13</f>
        <v>0.5</v>
      </c>
      <c r="G13" s="3">
        <f>E13*(D13-1)</f>
        <v>0</v>
      </c>
      <c r="H13" s="3">
        <f>(E13*(D13-1)+1)</f>
        <v>1</v>
      </c>
      <c r="I13" s="28">
        <f>+G13/H13</f>
        <v>0</v>
      </c>
      <c r="K13" s="3"/>
      <c r="L13" s="6"/>
      <c r="M13" s="3"/>
    </row>
    <row r="14" spans="1:16" ht="16.5" customHeight="1">
      <c r="B14" s="20" t="s">
        <v>33</v>
      </c>
      <c r="C14" s="18" t="s">
        <v>29</v>
      </c>
      <c r="D14" s="15">
        <v>1.1000000000000001</v>
      </c>
      <c r="E14" s="225">
        <f>'MOUTH CA'!E14</f>
        <v>0.35</v>
      </c>
      <c r="G14" s="3">
        <f>E14*(D14-1)</f>
        <v>3.5000000000000031E-2</v>
      </c>
      <c r="H14" s="3">
        <f>(E14*(D14-1)+1)</f>
        <v>1.0350000000000001</v>
      </c>
      <c r="I14" s="28">
        <f>+G14/H14</f>
        <v>3.3816425120772972E-2</v>
      </c>
      <c r="K14" s="3"/>
      <c r="L14" s="6"/>
      <c r="M14" s="3"/>
    </row>
    <row r="15" spans="1:16" ht="24.8" customHeight="1">
      <c r="B15" s="21" t="s">
        <v>34</v>
      </c>
      <c r="C15" s="18" t="s">
        <v>29</v>
      </c>
      <c r="D15" s="70">
        <v>1.3</v>
      </c>
      <c r="E15" s="225">
        <f>'MOUTH CA'!E15</f>
        <v>0.13</v>
      </c>
      <c r="G15" s="3">
        <f>E15*(D15-1)</f>
        <v>3.9000000000000007E-2</v>
      </c>
      <c r="H15" s="3">
        <f>(E15*(D15-1)+1)</f>
        <v>1.0389999999999999</v>
      </c>
      <c r="I15" s="28">
        <f>+G15/H15</f>
        <v>3.7536092396535138E-2</v>
      </c>
      <c r="K15" s="3"/>
      <c r="L15" s="6"/>
      <c r="M15" s="3"/>
    </row>
    <row r="16" spans="1:16" ht="24.8" customHeight="1">
      <c r="B16" s="21" t="s">
        <v>35</v>
      </c>
      <c r="C16" s="18" t="s">
        <v>29</v>
      </c>
      <c r="D16" s="70">
        <v>1.7</v>
      </c>
      <c r="E16" s="225">
        <f>'MOUTH CA'!E16</f>
        <v>0.02</v>
      </c>
      <c r="G16" s="3">
        <f>E16*(D16-1)</f>
        <v>1.3999999999999999E-2</v>
      </c>
      <c r="H16" s="3">
        <f>(E16*(D16-1)+1)</f>
        <v>1.014</v>
      </c>
      <c r="I16" s="28">
        <f>+G16/H16</f>
        <v>1.380670611439842E-2</v>
      </c>
      <c r="K16" s="3"/>
      <c r="L16" s="6"/>
      <c r="M16" s="3"/>
    </row>
    <row r="17" spans="2:15" ht="16.5" customHeight="1">
      <c r="B17" s="43" t="s">
        <v>36</v>
      </c>
      <c r="C17" s="44"/>
      <c r="D17" s="45"/>
      <c r="E17" s="46"/>
      <c r="F17" s="47"/>
      <c r="G17" s="48">
        <f>(E14*(D14-1)+E15*(D15-1)+E16*(D16-1))</f>
        <v>8.8000000000000037E-2</v>
      </c>
      <c r="H17" s="48">
        <f>(E14*(D14-1)+E15*(D15-1)+E16*(D16-1))+1</f>
        <v>1.0880000000000001</v>
      </c>
      <c r="I17" s="49">
        <f>+G17/H17</f>
        <v>8.0882352941176502E-2</v>
      </c>
      <c r="K17" s="61"/>
      <c r="L17" s="59"/>
      <c r="M17" s="80">
        <f>+I17*K17</f>
        <v>0</v>
      </c>
      <c r="N17" s="32"/>
    </row>
    <row r="18" spans="2:15" ht="16.5" customHeight="1">
      <c r="B18" s="3"/>
      <c r="C18" s="18"/>
      <c r="D18" s="14"/>
      <c r="E18" s="27"/>
      <c r="K18" s="3"/>
      <c r="M18" s="3"/>
    </row>
    <row r="19" spans="2:15" ht="16.5" customHeight="1">
      <c r="B19" s="40"/>
      <c r="C19" s="18"/>
      <c r="D19" s="14"/>
      <c r="E19" s="27"/>
      <c r="J19" s="12"/>
      <c r="K19" s="50">
        <f>SUM(K10:K17)</f>
        <v>0</v>
      </c>
      <c r="L19" s="50"/>
      <c r="M19" s="81">
        <f>+M10+M17</f>
        <v>0</v>
      </c>
      <c r="N19" s="50"/>
      <c r="O19" s="52" t="e">
        <f>M19/K19</f>
        <v>#DIV/0!</v>
      </c>
    </row>
    <row r="22" spans="2:15" ht="16.5" customHeight="1">
      <c r="B22"/>
    </row>
    <row r="23" spans="2:15" ht="16.5" customHeight="1">
      <c r="B23"/>
    </row>
    <row r="24" spans="2:15" ht="17.45" customHeight="1">
      <c r="B24"/>
    </row>
    <row r="25" spans="2:15" ht="17.45" customHeight="1">
      <c r="B25"/>
    </row>
    <row r="26" spans="2:15" ht="17.45" customHeight="1">
      <c r="B26"/>
    </row>
    <row r="27" spans="2:15" ht="15.25" customHeight="1">
      <c r="B27"/>
    </row>
    <row r="28" spans="2:15" ht="17.45" customHeight="1">
      <c r="B28"/>
    </row>
    <row r="29" spans="2:15" ht="17.45" customHeight="1">
      <c r="B29"/>
    </row>
    <row r="30" spans="2:15" ht="16.5" customHeight="1">
      <c r="B30"/>
    </row>
    <row r="31" spans="2:15" ht="16.5" customHeight="1">
      <c r="B31"/>
    </row>
    <row r="32" spans="2:15" ht="16.5" customHeight="1">
      <c r="B32"/>
    </row>
    <row r="33" spans="2:2" ht="16.5" customHeight="1">
      <c r="B33"/>
    </row>
    <row r="34" spans="2:2" ht="16.5" customHeight="1">
      <c r="B34"/>
    </row>
    <row r="35" spans="2:2" ht="16.5" customHeight="1">
      <c r="B35" s="67"/>
    </row>
    <row r="36" spans="2:2" ht="16.5" customHeight="1">
      <c r="B36"/>
    </row>
    <row r="37" spans="2:2" ht="16.5" customHeight="1">
      <c r="B37" s="68"/>
    </row>
    <row r="38" spans="2:2" ht="16.5" customHeight="1">
      <c r="B38"/>
    </row>
    <row r="39" spans="2:2" ht="16.5" customHeight="1">
      <c r="B39"/>
    </row>
  </sheetData>
  <mergeCells count="1">
    <mergeCell ref="A1:E1"/>
  </mergeCells>
  <phoneticPr fontId="2" type="noConversion"/>
  <pageMargins left="0.75" right="0.75" top="1" bottom="1" header="0.5" footer="0.5"/>
  <pageSetup paperSize="5" scale="74" orientation="landscape" r:id="rId1"/>
  <headerFooter alignWithMargins="0"/>
</worksheet>
</file>

<file path=xl/worksheets/sheet9.xml><?xml version="1.0" encoding="utf-8"?>
<worksheet xmlns="http://schemas.openxmlformats.org/spreadsheetml/2006/main" xmlns:r="http://schemas.openxmlformats.org/officeDocument/2006/relationships">
  <sheetPr enableFormatConditionsCalculation="0">
    <tabColor theme="9" tint="0.39997558519241921"/>
  </sheetPr>
  <dimension ref="A1:P39"/>
  <sheetViews>
    <sheetView workbookViewId="0">
      <selection activeCell="B17" sqref="B17"/>
    </sheetView>
  </sheetViews>
  <sheetFormatPr defaultColWidth="9.09765625" defaultRowHeight="16.5" customHeight="1"/>
  <cols>
    <col min="1" max="1" width="3.8984375" style="3" customWidth="1"/>
    <col min="2" max="2" width="20.69921875" style="41" customWidth="1"/>
    <col min="3" max="3" width="19.8984375" style="5" customWidth="1"/>
    <col min="4" max="4" width="10.09765625" style="8" customWidth="1"/>
    <col min="5" max="5" width="13" style="8" customWidth="1"/>
    <col min="6" max="6" width="2.296875" style="3" customWidth="1"/>
    <col min="7" max="7" width="11.09765625" style="3" customWidth="1"/>
    <col min="8" max="8" width="12.3984375" style="3" customWidth="1"/>
    <col min="9" max="9" width="8" style="8" customWidth="1"/>
    <col min="10" max="10" width="3.09765625" style="3" customWidth="1"/>
    <col min="11" max="11" width="17.3984375" style="31" customWidth="1"/>
    <col min="12" max="12" width="2.296875" style="3" customWidth="1"/>
    <col min="13" max="13" width="10.09765625" style="31" customWidth="1"/>
    <col min="14" max="14" width="2.3984375" style="3" customWidth="1"/>
    <col min="15" max="15" width="12" style="3" customWidth="1"/>
    <col min="16" max="16" width="8" style="3" customWidth="1"/>
    <col min="17" max="17" width="8.09765625" style="3" customWidth="1"/>
    <col min="18" max="18" width="5.8984375" style="3" customWidth="1"/>
    <col min="19" max="19" width="9.296875" style="3" bestFit="1" customWidth="1"/>
    <col min="20" max="20" width="6.8984375" style="3" customWidth="1"/>
    <col min="21" max="21" width="11.69921875" style="3" bestFit="1" customWidth="1"/>
    <col min="22" max="22" width="6.09765625" style="3" customWidth="1"/>
    <col min="23" max="16384" width="9.09765625" style="3"/>
  </cols>
  <sheetData>
    <row r="1" spans="1:16" ht="33.799999999999997" customHeight="1">
      <c r="A1" s="314" t="s">
        <v>45</v>
      </c>
      <c r="B1" s="314"/>
      <c r="C1" s="314"/>
      <c r="D1" s="314"/>
      <c r="E1" s="314"/>
      <c r="K1" s="63"/>
      <c r="L1" s="64"/>
    </row>
    <row r="2" spans="1:16" ht="14.95" customHeight="1">
      <c r="A2" s="75"/>
      <c r="B2" s="126" t="s">
        <v>263</v>
      </c>
      <c r="C2" s="75"/>
      <c r="D2" s="75"/>
      <c r="E2" s="75"/>
      <c r="K2" s="63"/>
      <c r="L2" s="64"/>
    </row>
    <row r="3" spans="1:16" ht="14.95" customHeight="1">
      <c r="A3" s="75"/>
      <c r="B3" s="127" t="s">
        <v>265</v>
      </c>
      <c r="C3" s="75"/>
      <c r="D3" s="75"/>
      <c r="E3" s="75"/>
      <c r="K3" s="63"/>
      <c r="L3" s="64"/>
    </row>
    <row r="4" spans="1:16" s="4" customFormat="1" ht="57.05" customHeight="1">
      <c r="B4" s="36"/>
      <c r="C4" s="13" t="s">
        <v>5</v>
      </c>
      <c r="D4" s="13" t="s">
        <v>6</v>
      </c>
      <c r="E4" s="13" t="s">
        <v>7</v>
      </c>
      <c r="G4" s="37" t="s">
        <v>8</v>
      </c>
      <c r="H4" s="37" t="s">
        <v>9</v>
      </c>
      <c r="I4" s="37" t="s">
        <v>31</v>
      </c>
      <c r="J4" s="37"/>
      <c r="K4" s="58" t="s">
        <v>65</v>
      </c>
      <c r="L4" s="66"/>
      <c r="M4" s="54" t="s">
        <v>37</v>
      </c>
      <c r="O4" s="54" t="s">
        <v>38</v>
      </c>
      <c r="P4" s="54"/>
    </row>
    <row r="5" spans="1:16" ht="16.5" customHeight="1">
      <c r="B5" s="38" t="s">
        <v>27</v>
      </c>
      <c r="D5" s="5"/>
      <c r="E5" s="5"/>
      <c r="K5" s="8" t="s">
        <v>66</v>
      </c>
      <c r="L5" s="29"/>
      <c r="M5" s="39" t="s">
        <v>66</v>
      </c>
      <c r="N5" s="39"/>
      <c r="O5" s="39" t="s">
        <v>66</v>
      </c>
    </row>
    <row r="6" spans="1:16" ht="16.5" customHeight="1">
      <c r="B6" s="20" t="s">
        <v>32</v>
      </c>
      <c r="C6" s="18" t="s">
        <v>28</v>
      </c>
      <c r="D6" s="15">
        <v>1</v>
      </c>
      <c r="E6" s="225">
        <f>'MOUTH CA'!E6</f>
        <v>0.5</v>
      </c>
      <c r="G6" s="3">
        <f>E6*(D6-1)</f>
        <v>0</v>
      </c>
      <c r="H6" s="3">
        <f>(E6*(D6-1)+1)</f>
        <v>1</v>
      </c>
      <c r="I6" s="28">
        <f>+G6/H6</f>
        <v>0</v>
      </c>
      <c r="K6" s="8"/>
      <c r="L6" s="29"/>
      <c r="M6" s="39"/>
      <c r="N6" s="39"/>
    </row>
    <row r="7" spans="1:16" ht="16.5" customHeight="1">
      <c r="B7" s="20" t="s">
        <v>33</v>
      </c>
      <c r="C7" s="18" t="s">
        <v>28</v>
      </c>
      <c r="D7" s="15">
        <v>1.1499999999999999</v>
      </c>
      <c r="E7" s="225">
        <f>'MOUTH CA'!E7</f>
        <v>0.35</v>
      </c>
      <c r="G7" s="3">
        <f>E7*(D7-1)</f>
        <v>5.2499999999999963E-2</v>
      </c>
      <c r="H7" s="3">
        <f>(E7*(D7-1)+1)</f>
        <v>1.0525</v>
      </c>
      <c r="I7" s="28">
        <f>+G7/H7</f>
        <v>4.9881235154394264E-2</v>
      </c>
      <c r="K7" s="8"/>
      <c r="L7" s="29"/>
      <c r="M7" s="39"/>
      <c r="N7" s="39"/>
    </row>
    <row r="8" spans="1:16" ht="27.7" customHeight="1">
      <c r="B8" s="21" t="s">
        <v>34</v>
      </c>
      <c r="C8" s="18" t="s">
        <v>28</v>
      </c>
      <c r="D8" s="70">
        <v>1.53</v>
      </c>
      <c r="E8" s="225">
        <f>'MOUTH CA'!E8</f>
        <v>0.13</v>
      </c>
      <c r="G8" s="3">
        <f>E8*(D8-1)</f>
        <v>6.8900000000000003E-2</v>
      </c>
      <c r="H8" s="3">
        <f>(E8*(D8-1)+1)</f>
        <v>1.0689</v>
      </c>
      <c r="I8" s="28">
        <f>+G8/H8</f>
        <v>6.4458789409673506E-2</v>
      </c>
      <c r="K8" s="8"/>
      <c r="L8" s="29"/>
      <c r="M8" s="39"/>
      <c r="N8" s="39"/>
    </row>
    <row r="9" spans="1:16" ht="27.7" customHeight="1">
      <c r="B9" s="21" t="s">
        <v>35</v>
      </c>
      <c r="C9" s="18" t="s">
        <v>28</v>
      </c>
      <c r="D9" s="70">
        <v>2.19</v>
      </c>
      <c r="E9" s="225">
        <f>'MOUTH CA'!E9</f>
        <v>0.02</v>
      </c>
      <c r="G9" s="3">
        <f>E9*(D9-1)</f>
        <v>2.3799999999999998E-2</v>
      </c>
      <c r="H9" s="3">
        <f>(E9*(D9-1)+1)</f>
        <v>1.0238</v>
      </c>
      <c r="I9" s="28">
        <f>+G9/H9</f>
        <v>2.3246727876538385E-2</v>
      </c>
      <c r="K9" s="8"/>
      <c r="L9" s="29"/>
      <c r="M9" s="39"/>
      <c r="N9" s="39"/>
    </row>
    <row r="10" spans="1:16" ht="16.5" customHeight="1">
      <c r="B10" s="43" t="s">
        <v>36</v>
      </c>
      <c r="C10" s="44"/>
      <c r="D10" s="45"/>
      <c r="E10" s="46"/>
      <c r="F10" s="47"/>
      <c r="G10" s="48">
        <f>(E7*(D7-1)+E8*(D8-1)+E9*(D9-1))</f>
        <v>0.14519999999999997</v>
      </c>
      <c r="H10" s="48">
        <f>(E7*(D7-1)+E8*(D8-1)+E9*(D9-1))+1</f>
        <v>1.1452</v>
      </c>
      <c r="I10" s="49">
        <f>+G10/H10</f>
        <v>0.12679008033531258</v>
      </c>
      <c r="K10" s="61"/>
      <c r="L10" s="59"/>
      <c r="M10" s="80">
        <f>+I10*K10</f>
        <v>0</v>
      </c>
      <c r="N10" s="32"/>
    </row>
    <row r="11" spans="1:16" ht="16.5" customHeight="1">
      <c r="B11" s="20"/>
      <c r="C11" s="18"/>
      <c r="D11" s="14"/>
      <c r="E11" s="42"/>
      <c r="I11" s="28"/>
      <c r="K11" s="8"/>
      <c r="L11" s="29"/>
      <c r="M11" s="39"/>
      <c r="N11" s="39"/>
    </row>
    <row r="12" spans="1:16" ht="16.5" customHeight="1">
      <c r="C12" s="17"/>
      <c r="K12" s="8"/>
      <c r="L12" s="29"/>
      <c r="M12" s="39"/>
      <c r="N12" s="39"/>
    </row>
    <row r="13" spans="1:16" ht="16.5" customHeight="1">
      <c r="B13" s="20" t="s">
        <v>32</v>
      </c>
      <c r="C13" s="18" t="s">
        <v>29</v>
      </c>
      <c r="D13" s="15">
        <v>1</v>
      </c>
      <c r="E13" s="225">
        <f>'MOUTH CA'!E13</f>
        <v>0.5</v>
      </c>
      <c r="G13" s="3">
        <f>E13*(D13-1)</f>
        <v>0</v>
      </c>
      <c r="H13" s="3">
        <f>(E13*(D13-1)+1)</f>
        <v>1</v>
      </c>
      <c r="I13" s="28">
        <f>+G13/H13</f>
        <v>0</v>
      </c>
      <c r="K13" s="3"/>
      <c r="L13" s="6"/>
      <c r="M13" s="3"/>
    </row>
    <row r="14" spans="1:16" ht="16.5" customHeight="1">
      <c r="B14" s="20" t="s">
        <v>33</v>
      </c>
      <c r="C14" s="18" t="s">
        <v>29</v>
      </c>
      <c r="D14" s="15">
        <v>1.33</v>
      </c>
      <c r="E14" s="225">
        <f>'MOUTH CA'!E14</f>
        <v>0.35</v>
      </c>
      <c r="G14" s="3">
        <f>E14*(D14-1)</f>
        <v>0.11550000000000002</v>
      </c>
      <c r="H14" s="3">
        <f>(E14*(D14-1)+1)</f>
        <v>1.1154999999999999</v>
      </c>
      <c r="I14" s="28">
        <f>+G14/H14</f>
        <v>0.10354101299865534</v>
      </c>
      <c r="K14" s="3"/>
      <c r="L14" s="6"/>
      <c r="M14" s="3"/>
    </row>
    <row r="15" spans="1:16" ht="24.8" customHeight="1">
      <c r="B15" s="21" t="s">
        <v>34</v>
      </c>
      <c r="C15" s="18" t="s">
        <v>29</v>
      </c>
      <c r="D15" s="70">
        <v>2.04</v>
      </c>
      <c r="E15" s="225">
        <f>'MOUTH CA'!E15</f>
        <v>0.13</v>
      </c>
      <c r="G15" s="3">
        <f>E15*(D15-1)</f>
        <v>0.13520000000000001</v>
      </c>
      <c r="H15" s="3">
        <f>(E15*(D15-1)+1)</f>
        <v>1.1352</v>
      </c>
      <c r="I15" s="28">
        <f>+G15/H15</f>
        <v>0.11909795630725865</v>
      </c>
      <c r="K15" s="3"/>
      <c r="L15" s="6"/>
      <c r="M15" s="3"/>
    </row>
    <row r="16" spans="1:16" ht="24.8" customHeight="1">
      <c r="B16" s="21" t="s">
        <v>35</v>
      </c>
      <c r="C16" s="18" t="s">
        <v>29</v>
      </c>
      <c r="D16" s="70">
        <v>2.91</v>
      </c>
      <c r="E16" s="225">
        <f>'MOUTH CA'!E16</f>
        <v>0.02</v>
      </c>
      <c r="G16" s="3">
        <f>E16*(D16-1)</f>
        <v>3.8200000000000005E-2</v>
      </c>
      <c r="H16" s="3">
        <f>(E16*(D16-1)+1)</f>
        <v>1.0382</v>
      </c>
      <c r="I16" s="28">
        <f>+G16/H16</f>
        <v>3.6794451936043159E-2</v>
      </c>
      <c r="K16" s="3"/>
      <c r="L16" s="6"/>
      <c r="M16" s="3"/>
    </row>
    <row r="17" spans="2:15" ht="16.5" customHeight="1">
      <c r="B17" s="43" t="s">
        <v>36</v>
      </c>
      <c r="C17" s="44"/>
      <c r="D17" s="45"/>
      <c r="E17" s="46"/>
      <c r="F17" s="47"/>
      <c r="G17" s="48">
        <f>(E14*(D14-1)+E15*(D15-1)+E16*(D16-1))</f>
        <v>0.28890000000000005</v>
      </c>
      <c r="H17" s="48">
        <f>(E14*(D14-1)+E15*(D15-1)+E16*(D16-1))+1</f>
        <v>1.2888999999999999</v>
      </c>
      <c r="I17" s="49">
        <f>+G17/H17</f>
        <v>0.22414461944293587</v>
      </c>
      <c r="K17" s="61"/>
      <c r="L17" s="59"/>
      <c r="M17" s="80">
        <f>+I17*K17</f>
        <v>0</v>
      </c>
      <c r="N17" s="32"/>
    </row>
    <row r="18" spans="2:15" ht="16.5" customHeight="1">
      <c r="B18" s="3"/>
      <c r="C18" s="18"/>
      <c r="D18" s="14"/>
      <c r="E18" s="27"/>
      <c r="K18" s="3"/>
      <c r="M18" s="3"/>
    </row>
    <row r="19" spans="2:15" ht="16.5" customHeight="1">
      <c r="B19" s="40"/>
      <c r="C19" s="18"/>
      <c r="D19" s="14"/>
      <c r="E19" s="27"/>
      <c r="J19" s="12"/>
      <c r="K19" s="50">
        <f>SUM(K10:K17)</f>
        <v>0</v>
      </c>
      <c r="L19" s="50"/>
      <c r="M19" s="81">
        <f>+M10+M17</f>
        <v>0</v>
      </c>
      <c r="N19" s="50"/>
      <c r="O19" s="52" t="e">
        <f>M19/K19</f>
        <v>#DIV/0!</v>
      </c>
    </row>
    <row r="22" spans="2:15" ht="16.5" customHeight="1">
      <c r="B22"/>
    </row>
    <row r="23" spans="2:15" ht="16.5" customHeight="1">
      <c r="B23"/>
    </row>
    <row r="24" spans="2:15" ht="17.45" customHeight="1">
      <c r="B24"/>
    </row>
    <row r="25" spans="2:15" ht="17.45" customHeight="1">
      <c r="B25"/>
    </row>
    <row r="26" spans="2:15" ht="17.45" customHeight="1">
      <c r="B26"/>
    </row>
    <row r="27" spans="2:15" ht="15.25" customHeight="1">
      <c r="B27"/>
    </row>
    <row r="28" spans="2:15" ht="17.45" customHeight="1">
      <c r="B28"/>
    </row>
    <row r="29" spans="2:15" ht="17.45" customHeight="1">
      <c r="B29"/>
    </row>
    <row r="30" spans="2:15" ht="16.5" customHeight="1">
      <c r="B30"/>
    </row>
    <row r="31" spans="2:15" ht="16.5" customHeight="1">
      <c r="B31"/>
    </row>
    <row r="32" spans="2:15" ht="16.5" customHeight="1">
      <c r="B32"/>
    </row>
    <row r="33" spans="2:2" ht="16.5" customHeight="1">
      <c r="B33"/>
    </row>
    <row r="34" spans="2:2" ht="16.5" customHeight="1">
      <c r="B34"/>
    </row>
    <row r="35" spans="2:2" ht="16.5" customHeight="1">
      <c r="B35" s="67"/>
    </row>
    <row r="36" spans="2:2" ht="16.5" customHeight="1">
      <c r="B36"/>
    </row>
    <row r="37" spans="2:2" ht="16.5" customHeight="1">
      <c r="B37" s="68"/>
    </row>
    <row r="38" spans="2:2" ht="16.5" customHeight="1">
      <c r="B38"/>
    </row>
    <row r="39" spans="2:2" ht="16.5" customHeight="1">
      <c r="B39"/>
    </row>
  </sheetData>
  <mergeCells count="1">
    <mergeCell ref="A1:E1"/>
  </mergeCells>
  <phoneticPr fontId="2" type="noConversion"/>
  <pageMargins left="0.75" right="0.75" top="1" bottom="1" header="0.5" footer="0.5"/>
  <pageSetup paperSize="5"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Instructions</vt:lpstr>
      <vt:lpstr>CCHS Alcohol Proportions</vt:lpstr>
      <vt:lpstr>MOUTH CA</vt:lpstr>
      <vt:lpstr>ESOPHAGEAL</vt:lpstr>
      <vt:lpstr>LIVER CA</vt:lpstr>
      <vt:lpstr>LARYNGEAL CA</vt:lpstr>
      <vt:lpstr>BREAST CA</vt:lpstr>
      <vt:lpstr>OTHER CA</vt:lpstr>
      <vt:lpstr>HYPERTENSIVE</vt:lpstr>
      <vt:lpstr>CARDIAC ARRHYTHMIAS</vt:lpstr>
      <vt:lpstr>ESOPHAGEAL VARICES</vt:lpstr>
      <vt:lpstr>CIRRHOSIS</vt:lpstr>
      <vt:lpstr>PANCREATITIS</vt:lpstr>
      <vt:lpstr>EPILEPSY</vt:lpstr>
      <vt:lpstr>PSORIASIS</vt:lpstr>
      <vt:lpstr>DEPRESSION</vt:lpstr>
      <vt:lpstr>100% AAF Diseases</vt:lpstr>
      <vt:lpstr>IHD</vt:lpstr>
      <vt:lpstr>STROKE</vt:lpstr>
      <vt:lpstr>ISCHEMIC STROKE</vt:lpstr>
      <vt:lpstr>HEMORRHAGIC STROKE</vt:lpstr>
      <vt:lpstr>CHOLELITHIASIS</vt:lpstr>
      <vt:lpstr>DIABETES</vt:lpstr>
      <vt:lpstr>MVCs</vt:lpstr>
      <vt:lpstr>POISONING</vt:lpstr>
      <vt:lpstr>FALLS</vt:lpstr>
      <vt:lpstr>DROWNING</vt:lpstr>
      <vt:lpstr>FIRES</vt:lpstr>
      <vt:lpstr>OTHERUNINT</vt:lpstr>
      <vt:lpstr>SELFINFLICT</vt:lpstr>
      <vt:lpstr>HOMICIDE</vt:lpstr>
      <vt:lpstr>OTHERINT</vt:lpstr>
      <vt:lpstr>100% AAF Injuries</vt:lpstr>
      <vt:lpstr>TOTAL</vt:lpstr>
      <vt:lpstr>Figures</vt:lpstr>
    </vt:vector>
  </TitlesOfParts>
  <Company>Health Information Partnership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kdall</dc:creator>
  <cp:lastModifiedBy>sfegan</cp:lastModifiedBy>
  <cp:lastPrinted>2008-08-26T13:23:24Z</cp:lastPrinted>
  <dcterms:created xsi:type="dcterms:W3CDTF">2006-04-25T18:14:53Z</dcterms:created>
  <dcterms:modified xsi:type="dcterms:W3CDTF">2015-02-24T16:30:35Z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