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185" windowWidth="15480" windowHeight="11340" tabRatio="826" activeTab="0"/>
  </bookViews>
  <sheets>
    <sheet name="Instructions" sheetId="1" r:id="rId1"/>
    <sheet name="LUNG" sheetId="2" r:id="rId2"/>
    <sheet name="IHD" sheetId="3" r:id="rId3"/>
  </sheets>
  <definedNames/>
  <calcPr fullCalcOnLoad="1"/>
</workbook>
</file>

<file path=xl/sharedStrings.xml><?xml version="1.0" encoding="utf-8"?>
<sst xmlns="http://schemas.openxmlformats.org/spreadsheetml/2006/main" count="107" uniqueCount="63">
  <si>
    <t>intelliHEALTH ONTARIO</t>
  </si>
  <si>
    <t xml:space="preserve">8. SAM </t>
  </si>
  <si>
    <t>SAM</t>
  </si>
  <si>
    <t>8. SAM</t>
  </si>
  <si>
    <t>FAT</t>
  </si>
  <si>
    <t>Nombre de décès causés par une maladie</t>
  </si>
  <si>
    <t>Moyenne pondérée de la FAT</t>
  </si>
  <si>
    <t>Mortalité</t>
  </si>
  <si>
    <t>Sources :</t>
  </si>
  <si>
    <t>(Développé à l'origine par Nam Bains)</t>
  </si>
  <si>
    <t>Exemples de calculs de la SAM chez les fumeurs adultes</t>
  </si>
  <si>
    <t>Risque relatif</t>
  </si>
  <si>
    <t>Explications des colonnes incluses dans la feuille de calcul :</t>
  </si>
  <si>
    <t>Population selon (l'âge/le sexe)</t>
  </si>
  <si>
    <t>Prévalence du facteur de risque</t>
  </si>
  <si>
    <t>Numérateur</t>
  </si>
  <si>
    <t>Dénominateur</t>
  </si>
  <si>
    <t>a.  Utiliser les tables LUNG et IHD comme exemples - copier/coller pour les autres maladies attribuables au tabagisme</t>
  </si>
  <si>
    <t>Sources de données requises :</t>
  </si>
  <si>
    <t>Risques relatifs</t>
  </si>
  <si>
    <t>Considérations :</t>
  </si>
  <si>
    <t>CPS-II (se réfère à l'indicateur de mortalité attribuable au tabagisme)</t>
  </si>
  <si>
    <t>Numérateur pour le calcul de la FAT</t>
  </si>
  <si>
    <t>Dénominateur pour le calcul de la FAT</t>
  </si>
  <si>
    <t xml:space="preserve">Fraction attribuable au tabagisme </t>
  </si>
  <si>
    <t>Spécifie le sexe et les groupes d'âge utilisés pour calculer la SAM</t>
  </si>
  <si>
    <t>Entrer les estimations des fumeurs (actuels et anciens) pour votre juridiction de santé (par sexe et groupe d'âge spécifiés dans #1)</t>
  </si>
  <si>
    <t>Calculer le nombre de décès selon les maladies attribuables au tabagisme</t>
  </si>
  <si>
    <t>Entrer les décès selon les maladies par sexe et par âge pour votre juridiction de santé.
Assurez-vous que les décès concordent avec les groupes d'âge spécifiés en #1.</t>
  </si>
  <si>
    <t xml:space="preserve">Calculer le pourcentage de décès selon chaque maladie (les sexes combinés) attribuables au tabagisme </t>
  </si>
  <si>
    <t>Enquête sur la santé dans les collectivités canadiennes</t>
  </si>
  <si>
    <t>Plusieurs années de données sur la mortalité (5 ans) devraient faire partie du calcul de la SAM afin d’éviter, autant que possible, les inquiétudes relatives aux petits nombres et aux variations d’année en année.</t>
  </si>
  <si>
    <t>Jamais</t>
  </si>
  <si>
    <t>Anciens fumeurs</t>
  </si>
  <si>
    <t>Fumeurs (fumeurs actuels)</t>
  </si>
  <si>
    <t>TOTAL FAT, Manuel</t>
  </si>
  <si>
    <t>Hommes de 35 ans et +</t>
  </si>
  <si>
    <t>Femmes de 35 ans et +</t>
  </si>
  <si>
    <t>FUMEURS</t>
  </si>
  <si>
    <t>2. Risque relatif</t>
  </si>
  <si>
    <t>1. Population selon (l'âge/le sexe)</t>
  </si>
  <si>
    <t>3. Prévalence du facteur de risque &lt;entrer valeurs pour votre juridiction de santé&gt;</t>
  </si>
  <si>
    <t>3. Prévalence du facteur de risque &lt;entrer valeurs pr votre juridiction&gt;</t>
  </si>
  <si>
    <t>4. Numérateur</t>
  </si>
  <si>
    <t>5. Dénominateur</t>
  </si>
  <si>
    <t>6. FAT</t>
  </si>
  <si>
    <t>Décès</t>
  </si>
  <si>
    <t>CIM-10 : SAMMEC, CDC</t>
  </si>
  <si>
    <t>RR pour fumeurs : CPS II</t>
  </si>
  <si>
    <t>Décès : mortalité en 2004, intelliHEALTH ONTARIO</t>
  </si>
  <si>
    <t>Estimations des prévalences, des risques relatifs et de la fraction attribuable au tabagisme (FAT)
CANCER DU POUMON (CIM-10 C33-C34)</t>
  </si>
  <si>
    <t>9. Moyenne pondérée de la FAT</t>
  </si>
  <si>
    <t>7. Nombre décès causés par maladie &lt;entrer valeurs pr votre juridiction de santé&gt;</t>
  </si>
  <si>
    <t>Estimations des prévalences, des risques relatifs et de la fraction attribuable au tabagisme (FAT)
CARDIOPATHIES ISCHÉMIQUES (CIM-10 I20-I25)</t>
  </si>
  <si>
    <t>Hommes 35 à 64 ans</t>
  </si>
  <si>
    <t>Femmes 35 à 64 ans</t>
  </si>
  <si>
    <t>Hommes de 65 ans +</t>
  </si>
  <si>
    <t>Femmes de 65 ans +</t>
  </si>
  <si>
    <t>7. Nombre décès causés par maladie &lt;entrer valeurs pr votre juridiction&gt;</t>
  </si>
  <si>
    <r>
      <t xml:space="preserve">Estimations </t>
    </r>
    <r>
      <rPr>
        <sz val="10"/>
        <rFont val="Arial"/>
        <family val="2"/>
      </rPr>
      <t>fumeurs</t>
    </r>
  </si>
  <si>
    <t>Nota : la table LUNG peut servir pour la majorité des autres maladies reliées au tabagisme, à l'exception des maladies cérébrovasculaires, qui se serviront de l'exemple IHD</t>
  </si>
  <si>
    <t>b.  Se réfère à l'indicateur de mortalité attribuable au tabagisme pour la liste des maladies reliées au tabagisme et aux codes CIM-10 correspondants et les risques relatifs</t>
  </si>
  <si>
    <t xml:space="preserve">Risques relatifs spécifiques à chaque maladie, par fumeur actuel et ancien fumeur </t>
  </si>
</sst>
</file>

<file path=xl/styles.xml><?xml version="1.0" encoding="utf-8"?>
<styleSheet xmlns="http://schemas.openxmlformats.org/spreadsheetml/2006/main">
  <numFmts count="42">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_(* #,##0.0_);_(* \(#,##0.0\);_(* &quot;-&quot;??_);_(@_)"/>
    <numFmt numFmtId="195" formatCode="_(* #,##0_);_(* \(#,##0\);_(* &quot;-&quot;??_);_(@_)"/>
    <numFmt numFmtId="196" formatCode="_(* #,##0.000_);_(* \(#,##0.000\);_(* &quot;-&quot;??_);_(@_)"/>
    <numFmt numFmtId="197" formatCode="_(* #,##0.0000_);_(* \(#,##0.0000\);_(* &quot;-&quot;??_);_(@_)"/>
  </numFmts>
  <fonts count="24">
    <font>
      <sz val="10"/>
      <name val="Arial"/>
      <family val="0"/>
    </font>
    <font>
      <sz val="8"/>
      <name val="Arial"/>
      <family val="0"/>
    </font>
    <font>
      <b/>
      <sz val="8"/>
      <name val="Arial"/>
      <family val="2"/>
    </font>
    <font>
      <b/>
      <sz val="8"/>
      <color indexed="10"/>
      <name val="Arial"/>
      <family val="2"/>
    </font>
    <font>
      <b/>
      <sz val="9"/>
      <name val="Arial"/>
      <family val="2"/>
    </font>
    <font>
      <sz val="9"/>
      <name val="Arial"/>
      <family val="0"/>
    </font>
    <font>
      <i/>
      <sz val="9"/>
      <name val="Arial"/>
      <family val="2"/>
    </font>
    <font>
      <b/>
      <sz val="9"/>
      <color indexed="12"/>
      <name val="Arial"/>
      <family val="2"/>
    </font>
    <font>
      <b/>
      <sz val="8"/>
      <color indexed="12"/>
      <name val="Arial"/>
      <family val="2"/>
    </font>
    <font>
      <b/>
      <sz val="9"/>
      <color indexed="10"/>
      <name val="Arial"/>
      <family val="2"/>
    </font>
    <font>
      <sz val="9"/>
      <color indexed="12"/>
      <name val="Arial"/>
      <family val="2"/>
    </font>
    <font>
      <b/>
      <sz val="9"/>
      <color indexed="18"/>
      <name val="Arial"/>
      <family val="2"/>
    </font>
    <font>
      <b/>
      <sz val="10"/>
      <color indexed="18"/>
      <name val="Arial"/>
      <family val="2"/>
    </font>
    <font>
      <b/>
      <sz val="10"/>
      <color indexed="10"/>
      <name val="Arial"/>
      <family val="2"/>
    </font>
    <font>
      <sz val="8"/>
      <color indexed="10"/>
      <name val="Arial"/>
      <family val="2"/>
    </font>
    <font>
      <sz val="9"/>
      <color indexed="10"/>
      <name val="Arial"/>
      <family val="2"/>
    </font>
    <font>
      <b/>
      <i/>
      <sz val="9"/>
      <color indexed="18"/>
      <name val="Arial"/>
      <family val="2"/>
    </font>
    <font>
      <u val="single"/>
      <sz val="10"/>
      <color indexed="12"/>
      <name val="Arial"/>
      <family val="0"/>
    </font>
    <font>
      <u val="single"/>
      <sz val="10"/>
      <color indexed="36"/>
      <name val="Arial"/>
      <family val="0"/>
    </font>
    <font>
      <b/>
      <i/>
      <sz val="9"/>
      <color indexed="12"/>
      <name val="Arial"/>
      <family val="2"/>
    </font>
    <font>
      <b/>
      <sz val="10"/>
      <name val="Arial"/>
      <family val="2"/>
    </font>
    <font>
      <b/>
      <sz val="8"/>
      <color indexed="18"/>
      <name val="Arial"/>
      <family val="2"/>
    </font>
    <font>
      <b/>
      <sz val="18"/>
      <name val="Arial"/>
      <family val="2"/>
    </font>
    <font>
      <sz val="10"/>
      <color indexed="8"/>
      <name val="Arial"/>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50"/>
        <bgColor indexed="64"/>
      </patternFill>
    </fill>
  </fills>
  <borders count="2">
    <border>
      <left/>
      <right/>
      <top/>
      <bottom/>
      <diagonal/>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Border="1" applyAlignment="1">
      <alignment/>
    </xf>
    <xf numFmtId="0" fontId="5" fillId="0" borderId="0" xfId="0" applyFont="1" applyFill="1" applyAlignment="1">
      <alignment horizontal="left" wrapText="1"/>
    </xf>
    <xf numFmtId="0" fontId="4" fillId="0" borderId="0" xfId="0" applyFont="1" applyAlignment="1">
      <alignment/>
    </xf>
    <xf numFmtId="0" fontId="7" fillId="0" borderId="0" xfId="0" applyFont="1" applyAlignment="1">
      <alignment/>
    </xf>
    <xf numFmtId="0" fontId="1" fillId="0" borderId="0" xfId="0" applyFont="1" applyBorder="1" applyAlignment="1">
      <alignment/>
    </xf>
    <xf numFmtId="1" fontId="1" fillId="0" borderId="0" xfId="22" applyNumberFormat="1" applyFont="1">
      <alignment/>
      <protection/>
    </xf>
    <xf numFmtId="0" fontId="10" fillId="0" borderId="0" xfId="0" applyFont="1" applyAlignment="1">
      <alignment/>
    </xf>
    <xf numFmtId="0" fontId="4" fillId="2" borderId="1" xfId="0" applyFont="1" applyFill="1" applyBorder="1" applyAlignment="1">
      <alignment horizontal="center" wrapText="1"/>
    </xf>
    <xf numFmtId="188" fontId="5" fillId="0" borderId="0" xfId="0" applyNumberFormat="1" applyFont="1" applyFill="1" applyAlignment="1">
      <alignment horizontal="right"/>
    </xf>
    <xf numFmtId="0" fontId="5" fillId="0" borderId="0" xfId="0" applyFont="1" applyFill="1" applyAlignment="1">
      <alignment horizontal="righ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left" wrapText="1" indent="1"/>
    </xf>
    <xf numFmtId="0" fontId="1" fillId="0" borderId="0" xfId="0" applyFont="1" applyFill="1" applyAlignment="1">
      <alignment horizontal="left" indent="1"/>
    </xf>
    <xf numFmtId="0" fontId="4" fillId="0" borderId="0" xfId="0" applyFont="1" applyBorder="1" applyAlignment="1">
      <alignment/>
    </xf>
    <xf numFmtId="0" fontId="4" fillId="0" borderId="0" xfId="0" applyFont="1" applyBorder="1" applyAlignment="1">
      <alignment wrapText="1"/>
    </xf>
    <xf numFmtId="193" fontId="5" fillId="0" borderId="0" xfId="0" applyNumberFormat="1" applyFont="1" applyFill="1" applyAlignment="1">
      <alignment horizontal="right"/>
    </xf>
    <xf numFmtId="0" fontId="12" fillId="2" borderId="1" xfId="0" applyFont="1" applyFill="1" applyBorder="1" applyAlignment="1">
      <alignment horizontal="center" wrapText="1"/>
    </xf>
    <xf numFmtId="0" fontId="12" fillId="0" borderId="0" xfId="0" applyFont="1" applyBorder="1" applyAlignment="1">
      <alignment/>
    </xf>
    <xf numFmtId="0" fontId="12" fillId="0" borderId="0" xfId="0" applyFont="1" applyAlignment="1">
      <alignment/>
    </xf>
    <xf numFmtId="1" fontId="1" fillId="0" borderId="0" xfId="21" applyNumberFormat="1" applyFont="1">
      <alignment/>
      <protection/>
    </xf>
    <xf numFmtId="0" fontId="2" fillId="0" borderId="0" xfId="0" applyFont="1" applyAlignment="1">
      <alignment horizontal="right" wrapText="1"/>
    </xf>
    <xf numFmtId="187" fontId="5" fillId="0" borderId="0" xfId="0" applyNumberFormat="1" applyFont="1" applyFill="1" applyAlignment="1">
      <alignment horizontal="right"/>
    </xf>
    <xf numFmtId="9" fontId="4" fillId="0" borderId="0" xfId="23" applyFont="1" applyAlignment="1">
      <alignment/>
    </xf>
    <xf numFmtId="0" fontId="4" fillId="0" borderId="0" xfId="0" applyFont="1" applyFill="1" applyAlignment="1">
      <alignment/>
    </xf>
    <xf numFmtId="181" fontId="4" fillId="0" borderId="0" xfId="23" applyNumberFormat="1" applyFont="1" applyAlignment="1">
      <alignment/>
    </xf>
    <xf numFmtId="0" fontId="6" fillId="0" borderId="0" xfId="0" applyFont="1" applyAlignment="1">
      <alignment/>
    </xf>
    <xf numFmtId="195" fontId="5" fillId="0" borderId="0" xfId="15" applyNumberFormat="1" applyFont="1" applyAlignment="1">
      <alignment/>
    </xf>
    <xf numFmtId="0" fontId="2" fillId="0" borderId="0" xfId="0" applyFont="1" applyBorder="1" applyAlignment="1">
      <alignment/>
    </xf>
    <xf numFmtId="9" fontId="8" fillId="0" borderId="0" xfId="23" applyFont="1" applyAlignment="1">
      <alignment/>
    </xf>
    <xf numFmtId="9" fontId="8" fillId="0" borderId="0" xfId="23" applyFont="1" applyBorder="1" applyAlignment="1">
      <alignment/>
    </xf>
    <xf numFmtId="0" fontId="11" fillId="2" borderId="1" xfId="0" applyFont="1" applyFill="1" applyBorder="1" applyAlignment="1">
      <alignment horizontal="center" wrapText="1"/>
    </xf>
    <xf numFmtId="0" fontId="4" fillId="0" borderId="0" xfId="0" applyFont="1" applyAlignment="1">
      <alignment horizontal="right" wrapText="1"/>
    </xf>
    <xf numFmtId="0" fontId="16" fillId="0" borderId="0" xfId="0" applyFont="1" applyFill="1" applyBorder="1" applyAlignment="1">
      <alignment/>
    </xf>
    <xf numFmtId="0" fontId="4" fillId="0" borderId="0" xfId="0" applyFont="1" applyAlignment="1">
      <alignment horizontal="right"/>
    </xf>
    <xf numFmtId="0" fontId="11" fillId="0" borderId="0" xfId="0" applyFont="1" applyAlignment="1">
      <alignment horizontal="left"/>
    </xf>
    <xf numFmtId="0" fontId="11" fillId="0" borderId="0" xfId="0" applyFont="1" applyAlignment="1">
      <alignment/>
    </xf>
    <xf numFmtId="0" fontId="4" fillId="0" borderId="0" xfId="23" applyNumberFormat="1" applyFont="1" applyAlignment="1">
      <alignment/>
    </xf>
    <xf numFmtId="0" fontId="9" fillId="2" borderId="0" xfId="0" applyFont="1" applyFill="1" applyAlignment="1">
      <alignment horizontal="left"/>
    </xf>
    <xf numFmtId="0" fontId="14" fillId="2" borderId="0" xfId="0" applyFont="1" applyFill="1" applyAlignment="1">
      <alignment horizontal="left" wrapText="1" indent="1"/>
    </xf>
    <xf numFmtId="188" fontId="15" fillId="2" borderId="0" xfId="0" applyNumberFormat="1" applyFont="1" applyFill="1" applyAlignment="1">
      <alignment horizontal="right"/>
    </xf>
    <xf numFmtId="0" fontId="9" fillId="2" borderId="0" xfId="23" applyNumberFormat="1" applyFont="1" applyFill="1" applyAlignment="1">
      <alignment/>
    </xf>
    <xf numFmtId="0" fontId="15" fillId="2" borderId="0" xfId="0" applyFont="1" applyFill="1" applyAlignment="1">
      <alignment/>
    </xf>
    <xf numFmtId="0" fontId="13" fillId="2" borderId="0" xfId="0" applyFont="1" applyFill="1" applyAlignment="1">
      <alignment/>
    </xf>
    <xf numFmtId="9" fontId="13" fillId="2" borderId="0" xfId="23" applyFont="1" applyFill="1" applyAlignment="1">
      <alignment/>
    </xf>
    <xf numFmtId="195" fontId="7" fillId="0" borderId="1" xfId="15" applyNumberFormat="1" applyFont="1" applyBorder="1" applyAlignment="1">
      <alignment/>
    </xf>
    <xf numFmtId="181" fontId="5" fillId="0" borderId="0" xfId="23" applyNumberFormat="1" applyFont="1" applyFill="1" applyAlignment="1">
      <alignment horizontal="right"/>
    </xf>
    <xf numFmtId="195" fontId="19" fillId="0" borderId="1" xfId="15" applyNumberFormat="1" applyFont="1" applyBorder="1" applyAlignment="1">
      <alignment/>
    </xf>
    <xf numFmtId="181" fontId="10" fillId="0" borderId="1" xfId="23" applyNumberFormat="1" applyFont="1" applyBorder="1" applyAlignment="1">
      <alignment/>
    </xf>
    <xf numFmtId="0" fontId="1" fillId="0" borderId="0" xfId="0" applyFont="1" applyAlignment="1">
      <alignment vertical="center"/>
    </xf>
    <xf numFmtId="0" fontId="4" fillId="0" borderId="0" xfId="0" applyFont="1" applyAlignment="1">
      <alignment wrapText="1"/>
    </xf>
    <xf numFmtId="0" fontId="12" fillId="0" borderId="0" xfId="0" applyFont="1" applyAlignment="1">
      <alignment wrapText="1"/>
    </xf>
    <xf numFmtId="0" fontId="2" fillId="0" borderId="0" xfId="0" applyFont="1" applyAlignment="1">
      <alignment wrapText="1"/>
    </xf>
    <xf numFmtId="181" fontId="9" fillId="2" borderId="0" xfId="23" applyNumberFormat="1" applyFont="1" applyFill="1" applyAlignment="1">
      <alignment/>
    </xf>
    <xf numFmtId="0" fontId="3" fillId="2" borderId="0" xfId="0" applyFont="1" applyFill="1" applyAlignment="1">
      <alignment horizontal="left"/>
    </xf>
    <xf numFmtId="0" fontId="21" fillId="0" borderId="0" xfId="0" applyFont="1" applyAlignment="1">
      <alignment/>
    </xf>
    <xf numFmtId="0" fontId="4" fillId="3" borderId="0" xfId="0" applyFont="1" applyFill="1" applyAlignment="1">
      <alignment wrapText="1"/>
    </xf>
    <xf numFmtId="3" fontId="5" fillId="0" borderId="0" xfId="0" applyNumberFormat="1" applyFont="1" applyFill="1" applyAlignment="1">
      <alignment/>
    </xf>
    <xf numFmtId="1" fontId="6" fillId="0" borderId="0" xfId="15" applyNumberFormat="1" applyFont="1" applyAlignment="1">
      <alignment/>
    </xf>
    <xf numFmtId="0" fontId="22" fillId="0" borderId="0" xfId="0" applyFont="1" applyFill="1" applyAlignment="1">
      <alignment vertical="center"/>
    </xf>
    <xf numFmtId="0" fontId="4" fillId="4" borderId="0" xfId="23" applyNumberFormat="1" applyFont="1" applyFill="1" applyAlignment="1">
      <alignment/>
    </xf>
    <xf numFmtId="3" fontId="5" fillId="4" borderId="0" xfId="0" applyNumberFormat="1" applyFont="1" applyFill="1" applyAlignment="1">
      <alignment/>
    </xf>
    <xf numFmtId="0" fontId="1" fillId="4" borderId="0" xfId="0" applyFont="1" applyFill="1" applyAlignment="1">
      <alignment/>
    </xf>
    <xf numFmtId="181" fontId="4" fillId="4" borderId="0" xfId="23" applyNumberFormat="1" applyFont="1" applyFill="1" applyAlignment="1">
      <alignment/>
    </xf>
    <xf numFmtId="0" fontId="4"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horizontal="center"/>
    </xf>
    <xf numFmtId="0" fontId="4" fillId="0" borderId="0" xfId="0" applyFont="1" applyFill="1" applyAlignment="1">
      <alignment wrapText="1"/>
    </xf>
    <xf numFmtId="0" fontId="0" fillId="0" borderId="0" xfId="0" applyAlignment="1">
      <alignment wrapText="1"/>
    </xf>
    <xf numFmtId="0" fontId="23" fillId="0" borderId="0" xfId="0" applyFont="1" applyAlignment="1">
      <alignment horizontal="left" wrapText="1"/>
    </xf>
    <xf numFmtId="0" fontId="20" fillId="0" borderId="0" xfId="0" applyFont="1" applyAlignment="1">
      <alignment/>
    </xf>
    <xf numFmtId="0" fontId="2" fillId="0" borderId="0" xfId="0" applyFont="1" applyAlignment="1">
      <alignment/>
    </xf>
    <xf numFmtId="0" fontId="2" fillId="0" borderId="0" xfId="0" applyFont="1" applyBorder="1" applyAlignment="1">
      <alignment wrapText="1"/>
    </xf>
    <xf numFmtId="0" fontId="4" fillId="0" borderId="0" xfId="0" applyFont="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outcomes"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C26"/>
  <sheetViews>
    <sheetView tabSelected="1" workbookViewId="0" topLeftCell="A1">
      <selection activeCell="C26" sqref="C26"/>
    </sheetView>
  </sheetViews>
  <sheetFormatPr defaultColWidth="9.140625" defaultRowHeight="12.75"/>
  <cols>
    <col min="1" max="1" width="17.00390625" style="0" customWidth="1"/>
    <col min="2" max="2" width="35.57421875" style="0" customWidth="1"/>
    <col min="3" max="3" width="79.7109375" style="0" customWidth="1"/>
  </cols>
  <sheetData>
    <row r="1" ht="12.75">
      <c r="A1" s="77" t="s">
        <v>10</v>
      </c>
    </row>
    <row r="2" ht="12.75">
      <c r="A2" t="s">
        <v>9</v>
      </c>
    </row>
    <row r="4" ht="12.75">
      <c r="A4" t="s">
        <v>17</v>
      </c>
    </row>
    <row r="5" ht="12.75">
      <c r="A5" t="s">
        <v>60</v>
      </c>
    </row>
    <row r="6" ht="12.75">
      <c r="A6" t="s">
        <v>61</v>
      </c>
    </row>
    <row r="8" ht="12.75">
      <c r="A8" s="77" t="s">
        <v>12</v>
      </c>
    </row>
    <row r="9" spans="1:3" ht="12.75">
      <c r="A9">
        <v>1</v>
      </c>
      <c r="B9" t="s">
        <v>13</v>
      </c>
      <c r="C9" t="s">
        <v>25</v>
      </c>
    </row>
    <row r="10" spans="1:3" ht="12.75">
      <c r="A10">
        <v>2</v>
      </c>
      <c r="B10" t="s">
        <v>11</v>
      </c>
      <c r="C10" t="s">
        <v>62</v>
      </c>
    </row>
    <row r="11" spans="1:3" ht="25.5">
      <c r="A11">
        <v>3</v>
      </c>
      <c r="B11" t="s">
        <v>14</v>
      </c>
      <c r="C11" s="75" t="s">
        <v>26</v>
      </c>
    </row>
    <row r="12" spans="1:3" ht="12.75">
      <c r="A12">
        <v>4</v>
      </c>
      <c r="B12" t="s">
        <v>15</v>
      </c>
      <c r="C12" t="s">
        <v>22</v>
      </c>
    </row>
    <row r="13" spans="1:3" ht="12.75">
      <c r="A13">
        <v>5</v>
      </c>
      <c r="B13" t="s">
        <v>16</v>
      </c>
      <c r="C13" t="s">
        <v>23</v>
      </c>
    </row>
    <row r="14" spans="1:3" ht="12.75">
      <c r="A14">
        <v>6</v>
      </c>
      <c r="B14" t="s">
        <v>4</v>
      </c>
      <c r="C14" t="s">
        <v>24</v>
      </c>
    </row>
    <row r="15" spans="1:3" ht="25.5">
      <c r="A15">
        <v>7</v>
      </c>
      <c r="B15" t="s">
        <v>5</v>
      </c>
      <c r="C15" s="75" t="s">
        <v>28</v>
      </c>
    </row>
    <row r="16" spans="1:3" ht="12.75">
      <c r="A16">
        <v>8</v>
      </c>
      <c r="B16" t="s">
        <v>2</v>
      </c>
      <c r="C16" t="s">
        <v>27</v>
      </c>
    </row>
    <row r="17" spans="1:3" ht="12.75">
      <c r="A17">
        <v>9</v>
      </c>
      <c r="B17" t="s">
        <v>6</v>
      </c>
      <c r="C17" t="s">
        <v>29</v>
      </c>
    </row>
    <row r="19" ht="12.75">
      <c r="A19" s="77" t="s">
        <v>18</v>
      </c>
    </row>
    <row r="20" spans="1:2" ht="12.75">
      <c r="A20" t="s">
        <v>7</v>
      </c>
      <c r="B20" t="s">
        <v>0</v>
      </c>
    </row>
    <row r="21" spans="1:2" ht="12.75">
      <c r="A21" t="s">
        <v>59</v>
      </c>
      <c r="B21" t="s">
        <v>30</v>
      </c>
    </row>
    <row r="23" ht="12.75">
      <c r="A23" s="77" t="s">
        <v>8</v>
      </c>
    </row>
    <row r="24" spans="1:2" ht="25.5">
      <c r="A24" t="s">
        <v>19</v>
      </c>
      <c r="B24" s="75" t="s">
        <v>21</v>
      </c>
    </row>
    <row r="26" spans="1:2" ht="76.5">
      <c r="A26" s="77" t="s">
        <v>20</v>
      </c>
      <c r="B26" s="76" t="s">
        <v>31</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47"/>
  </sheetPr>
  <dimension ref="A1:P17"/>
  <sheetViews>
    <sheetView workbookViewId="0" topLeftCell="A1">
      <selection activeCell="M2" sqref="M2"/>
    </sheetView>
  </sheetViews>
  <sheetFormatPr defaultColWidth="9.140625" defaultRowHeight="16.5" customHeight="1"/>
  <cols>
    <col min="1" max="1" width="3.8515625" style="3" customWidth="1"/>
    <col min="2" max="2" width="20.7109375" style="43" customWidth="1"/>
    <col min="3" max="3" width="19.8515625" style="5" customWidth="1"/>
    <col min="4" max="4" width="10.140625" style="9" customWidth="1"/>
    <col min="5" max="5" width="13.00390625" style="9" customWidth="1"/>
    <col min="6" max="6" width="2.28125" style="3" customWidth="1"/>
    <col min="7" max="7" width="11.140625" style="3" customWidth="1"/>
    <col min="8" max="8" width="12.421875" style="3" customWidth="1"/>
    <col min="9" max="9" width="8.00390625" style="9" customWidth="1"/>
    <col min="10" max="10" width="3.140625" style="3" customWidth="1"/>
    <col min="11" max="11" width="14.7109375" style="33" customWidth="1"/>
    <col min="12" max="12" width="2.28125" style="3" customWidth="1"/>
    <col min="13" max="13" width="10.140625" style="33" customWidth="1"/>
    <col min="14" max="14" width="2.421875" style="3" customWidth="1"/>
    <col min="15" max="15" width="12.00390625" style="3" customWidth="1"/>
    <col min="16" max="16" width="8.00390625" style="3" customWidth="1"/>
    <col min="17" max="17" width="8.140625" style="3" customWidth="1"/>
    <col min="18" max="18" width="5.8515625" style="3" customWidth="1"/>
    <col min="19" max="19" width="9.28125" style="3" bestFit="1" customWidth="1"/>
    <col min="20" max="20" width="6.8515625" style="3" customWidth="1"/>
    <col min="21" max="21" width="11.7109375" style="3" bestFit="1" customWidth="1"/>
    <col min="22" max="22" width="6.140625" style="3" customWidth="1"/>
    <col min="23" max="16384" width="9.140625" style="3" customWidth="1"/>
  </cols>
  <sheetData>
    <row r="1" spans="1:12" ht="33.75" customHeight="1">
      <c r="A1" s="80" t="s">
        <v>50</v>
      </c>
      <c r="B1" s="80"/>
      <c r="C1" s="80"/>
      <c r="D1" s="80"/>
      <c r="E1" s="80"/>
      <c r="K1" s="71"/>
      <c r="L1" s="72"/>
    </row>
    <row r="2" spans="2:16" s="4" customFormat="1" ht="74.25" customHeight="1">
      <c r="B2" s="38"/>
      <c r="C2" s="14" t="s">
        <v>40</v>
      </c>
      <c r="D2" s="14" t="s">
        <v>39</v>
      </c>
      <c r="E2" s="14" t="s">
        <v>42</v>
      </c>
      <c r="G2" s="39" t="s">
        <v>43</v>
      </c>
      <c r="H2" s="39" t="s">
        <v>44</v>
      </c>
      <c r="I2" s="39" t="s">
        <v>45</v>
      </c>
      <c r="J2" s="39"/>
      <c r="K2" s="63" t="s">
        <v>52</v>
      </c>
      <c r="L2" s="74"/>
      <c r="M2" s="57" t="s">
        <v>1</v>
      </c>
      <c r="O2" s="57" t="s">
        <v>51</v>
      </c>
      <c r="P2" s="57"/>
    </row>
    <row r="3" spans="2:15" ht="16.5" customHeight="1">
      <c r="B3" s="40" t="s">
        <v>38</v>
      </c>
      <c r="D3" s="5"/>
      <c r="E3" s="5"/>
      <c r="K3" s="9" t="s">
        <v>46</v>
      </c>
      <c r="L3" s="31"/>
      <c r="M3" s="41" t="s">
        <v>46</v>
      </c>
      <c r="N3" s="41"/>
      <c r="O3" s="41" t="s">
        <v>46</v>
      </c>
    </row>
    <row r="4" spans="2:14" ht="16.5" customHeight="1">
      <c r="B4" s="21" t="s">
        <v>32</v>
      </c>
      <c r="C4" s="19" t="s">
        <v>36</v>
      </c>
      <c r="D4" s="16">
        <v>1</v>
      </c>
      <c r="E4" s="67">
        <f>128432/342835</f>
        <v>0.37461752738197673</v>
      </c>
      <c r="G4" s="3">
        <f>E4*(D4-1)</f>
        <v>0</v>
      </c>
      <c r="H4" s="3">
        <f>(E4*(D4-1)+1)</f>
        <v>1</v>
      </c>
      <c r="I4" s="30">
        <f>+G4/H4</f>
        <v>0</v>
      </c>
      <c r="K4" s="9"/>
      <c r="L4" s="31"/>
      <c r="M4" s="41"/>
      <c r="N4" s="41"/>
    </row>
    <row r="5" spans="2:14" ht="16.5" customHeight="1">
      <c r="B5" s="21" t="s">
        <v>33</v>
      </c>
      <c r="C5" s="19" t="s">
        <v>36</v>
      </c>
      <c r="D5" s="16">
        <v>8.7</v>
      </c>
      <c r="E5" s="67">
        <f>(86540+45326)/342835</f>
        <v>0.38463400761299166</v>
      </c>
      <c r="G5" s="3">
        <f>E5*(D5-1)</f>
        <v>2.9616818586200355</v>
      </c>
      <c r="H5" s="3">
        <f>(E5*(D5-1)+1)</f>
        <v>3.9616818586200355</v>
      </c>
      <c r="I5" s="30">
        <f>+G5/H5</f>
        <v>0.747581952391218</v>
      </c>
      <c r="K5" s="9"/>
      <c r="L5" s="31"/>
      <c r="M5" s="41"/>
      <c r="N5" s="41"/>
    </row>
    <row r="6" spans="2:14" ht="27.75" customHeight="1">
      <c r="B6" s="22" t="s">
        <v>34</v>
      </c>
      <c r="C6" s="19" t="s">
        <v>36</v>
      </c>
      <c r="D6" s="15">
        <v>23.3</v>
      </c>
      <c r="E6" s="67">
        <f>+(62960+11133+8003)/342835</f>
        <v>0.23946213192935378</v>
      </c>
      <c r="G6" s="3">
        <f>E6*(D6-1)</f>
        <v>5.340005542024589</v>
      </c>
      <c r="H6" s="3">
        <f>(E6*(D6-1)+1)</f>
        <v>6.340005542024589</v>
      </c>
      <c r="I6" s="30">
        <f>+G6/H6</f>
        <v>0.8422714312516729</v>
      </c>
      <c r="K6" s="9"/>
      <c r="L6" s="31"/>
      <c r="M6" s="41"/>
      <c r="N6" s="41"/>
    </row>
    <row r="7" spans="2:14" ht="16.5" customHeight="1">
      <c r="B7" s="45" t="s">
        <v>35</v>
      </c>
      <c r="C7" s="46"/>
      <c r="D7" s="47"/>
      <c r="E7" s="48"/>
      <c r="F7" s="49"/>
      <c r="G7" s="50">
        <f>(E4+(D5*E5)+(D6*E6))-1</f>
        <v>8.300401067568949</v>
      </c>
      <c r="H7" s="50">
        <f>+E4+(D5*E5)+(D6*E6)</f>
        <v>9.300401067568949</v>
      </c>
      <c r="I7" s="51">
        <f>+G7/H7</f>
        <v>0.8924777552349802</v>
      </c>
      <c r="K7" s="68">
        <v>184</v>
      </c>
      <c r="L7" s="64"/>
      <c r="M7" s="34">
        <f>+I7*K7</f>
        <v>164.21590696323636</v>
      </c>
      <c r="N7" s="34"/>
    </row>
    <row r="8" spans="2:14" ht="16.5" customHeight="1">
      <c r="B8" s="21"/>
      <c r="C8" s="19"/>
      <c r="D8" s="15"/>
      <c r="E8" s="44"/>
      <c r="I8" s="30"/>
      <c r="K8" s="9"/>
      <c r="L8" s="31"/>
      <c r="M8" s="41"/>
      <c r="N8" s="41"/>
    </row>
    <row r="9" spans="3:14" ht="16.5" customHeight="1">
      <c r="C9" s="18"/>
      <c r="K9" s="9"/>
      <c r="L9" s="31"/>
      <c r="M9" s="41"/>
      <c r="N9" s="41"/>
    </row>
    <row r="10" spans="2:13" ht="16.5" customHeight="1">
      <c r="B10" s="21" t="s">
        <v>32</v>
      </c>
      <c r="C10" s="19" t="s">
        <v>37</v>
      </c>
      <c r="D10" s="16">
        <v>1</v>
      </c>
      <c r="E10" s="67">
        <f>186446/353206</f>
        <v>0.5278675900182896</v>
      </c>
      <c r="G10" s="3">
        <f>E10*(D10-1)</f>
        <v>0</v>
      </c>
      <c r="H10" s="3">
        <f>(E10*(D10-1)+1)</f>
        <v>1</v>
      </c>
      <c r="I10" s="30">
        <f>+G10/H10</f>
        <v>0</v>
      </c>
      <c r="K10" s="3"/>
      <c r="L10" s="6"/>
      <c r="M10" s="3"/>
    </row>
    <row r="11" spans="2:13" ht="16.5" customHeight="1">
      <c r="B11" s="21" t="s">
        <v>33</v>
      </c>
      <c r="C11" s="19" t="s">
        <v>37</v>
      </c>
      <c r="D11" s="16">
        <v>4.5</v>
      </c>
      <c r="E11" s="67">
        <f>+(74953+38158)/353206</f>
        <v>0.32024087926026173</v>
      </c>
      <c r="G11" s="3">
        <f>E11*(D11-1)</f>
        <v>1.1208430774109162</v>
      </c>
      <c r="H11" s="3">
        <f>(E11*(D11-1)+1)</f>
        <v>2.120843077410916</v>
      </c>
      <c r="I11" s="30">
        <f>+G11/H11</f>
        <v>0.528489396197676</v>
      </c>
      <c r="K11" s="3"/>
      <c r="L11" s="6"/>
      <c r="M11" s="3"/>
    </row>
    <row r="12" spans="2:13" ht="24.75" customHeight="1">
      <c r="B12" s="22" t="s">
        <v>34</v>
      </c>
      <c r="C12" s="19" t="s">
        <v>37</v>
      </c>
      <c r="D12" s="15">
        <v>12.7</v>
      </c>
      <c r="E12" s="67">
        <f>+(39217+7284+4467)/353206</f>
        <v>0.14430105943840138</v>
      </c>
      <c r="G12" s="3">
        <f>E12*(D12-1)</f>
        <v>1.688322395429296</v>
      </c>
      <c r="H12" s="3">
        <f>(E12*(D12-1)+1)</f>
        <v>2.688322395429296</v>
      </c>
      <c r="I12" s="30">
        <f>+G12/H12</f>
        <v>0.6280208052054297</v>
      </c>
      <c r="K12" s="3"/>
      <c r="L12" s="6"/>
      <c r="M12" s="3"/>
    </row>
    <row r="13" spans="2:14" ht="16.5" customHeight="1">
      <c r="B13" s="45" t="s">
        <v>35</v>
      </c>
      <c r="C13" s="46"/>
      <c r="D13" s="47"/>
      <c r="E13" s="48"/>
      <c r="F13" s="49"/>
      <c r="G13" s="50">
        <f>(E10+(D11*E11)+(D12*E12))-1</f>
        <v>2.8015750015571648</v>
      </c>
      <c r="H13" s="50">
        <f>+E10+(D11*E11)+(D12*E12)</f>
        <v>3.8015750015571648</v>
      </c>
      <c r="I13" s="51">
        <f>+G13/H13</f>
        <v>0.7369511322043129</v>
      </c>
      <c r="K13" s="68">
        <v>129</v>
      </c>
      <c r="L13" s="64"/>
      <c r="M13" s="34">
        <f>+I13*K13</f>
        <v>95.06669605435636</v>
      </c>
      <c r="N13" s="34"/>
    </row>
    <row r="14" spans="2:13" ht="16.5" customHeight="1">
      <c r="B14" s="3"/>
      <c r="C14" s="19"/>
      <c r="D14" s="15"/>
      <c r="E14" s="29"/>
      <c r="K14" s="3"/>
      <c r="M14" s="3"/>
    </row>
    <row r="15" spans="2:15" ht="16.5" customHeight="1">
      <c r="B15" s="42" t="s">
        <v>47</v>
      </c>
      <c r="C15" s="19"/>
      <c r="D15" s="15"/>
      <c r="E15" s="29"/>
      <c r="J15" s="13"/>
      <c r="K15" s="52">
        <f>SUM(K7:K13)</f>
        <v>313</v>
      </c>
      <c r="L15" s="52"/>
      <c r="M15" s="52">
        <f>+M7+M13</f>
        <v>259.2826030175927</v>
      </c>
      <c r="N15" s="52"/>
      <c r="O15" s="55">
        <f>M15/K15</f>
        <v>0.8283789233788904</v>
      </c>
    </row>
    <row r="16" ht="16.5" customHeight="1">
      <c r="B16" s="43" t="s">
        <v>49</v>
      </c>
    </row>
    <row r="17" ht="16.5" customHeight="1">
      <c r="B17" s="43" t="s">
        <v>48</v>
      </c>
    </row>
    <row r="20" ht="17.25" customHeight="1"/>
    <row r="21" ht="17.25" customHeight="1"/>
    <row r="22" ht="17.25" customHeight="1"/>
    <row r="23" ht="15" customHeight="1"/>
    <row r="24" ht="17.25" customHeight="1"/>
    <row r="25" ht="17.25" customHeight="1"/>
  </sheetData>
  <mergeCells count="1">
    <mergeCell ref="A1:E1"/>
  </mergeCells>
  <printOptions/>
  <pageMargins left="0.75" right="0.75" top="1" bottom="1" header="0.5" footer="0.5"/>
  <pageSetup horizontalDpi="600" verticalDpi="600" orientation="landscape" paperSize="5" scale="74" r:id="rId1"/>
</worksheet>
</file>

<file path=xl/worksheets/sheet3.xml><?xml version="1.0" encoding="utf-8"?>
<worksheet xmlns="http://schemas.openxmlformats.org/spreadsheetml/2006/main" xmlns:r="http://schemas.openxmlformats.org/officeDocument/2006/relationships">
  <sheetPr>
    <tabColor indexed="47"/>
  </sheetPr>
  <dimension ref="A1:V27"/>
  <sheetViews>
    <sheetView workbookViewId="0" topLeftCell="A1">
      <pane xSplit="2" ySplit="3" topLeftCell="C7" activePane="bottomRight" state="frozen"/>
      <selection pane="topLeft" activeCell="A1" sqref="A1"/>
      <selection pane="topRight" activeCell="C1" sqref="C1"/>
      <selection pane="bottomLeft" activeCell="A4" sqref="A4"/>
      <selection pane="bottomRight" activeCell="D2" sqref="D2"/>
    </sheetView>
  </sheetViews>
  <sheetFormatPr defaultColWidth="9.140625" defaultRowHeight="16.5" customHeight="1"/>
  <cols>
    <col min="1" max="1" width="5.421875" style="3" customWidth="1"/>
    <col min="2" max="2" width="18.28125" style="26" customWidth="1"/>
    <col min="3" max="3" width="18.28125" style="5" customWidth="1"/>
    <col min="4" max="4" width="10.57421875" style="9" customWidth="1"/>
    <col min="5" max="5" width="21.8515625" style="9" customWidth="1"/>
    <col min="6" max="6" width="2.28125" style="3" customWidth="1"/>
    <col min="7" max="7" width="10.00390625" style="3" customWidth="1"/>
    <col min="8" max="8" width="11.7109375" style="3" customWidth="1"/>
    <col min="9" max="9" width="8.421875" style="9" customWidth="1"/>
    <col min="10" max="10" width="3.28125" style="3" customWidth="1"/>
    <col min="11" max="11" width="13.7109375" style="3" customWidth="1"/>
    <col min="12" max="12" width="3.57421875" style="1" customWidth="1"/>
    <col min="13" max="13" width="8.00390625" style="1" customWidth="1"/>
    <col min="14" max="14" width="3.28125" style="1" customWidth="1"/>
    <col min="15" max="15" width="10.421875" style="1" customWidth="1"/>
    <col min="16" max="16" width="10.57421875" style="1" customWidth="1"/>
    <col min="17" max="17" width="9.00390625" style="1" customWidth="1"/>
    <col min="18" max="18" width="10.28125" style="1" customWidth="1"/>
    <col min="19" max="19" width="8.421875" style="1" customWidth="1"/>
    <col min="20" max="20" width="9.28125" style="1" bestFit="1" customWidth="1"/>
    <col min="21" max="21" width="6.8515625" style="1" customWidth="1"/>
    <col min="22" max="22" width="11.7109375" style="1" bestFit="1" customWidth="1"/>
    <col min="23" max="23" width="6.140625" style="3" customWidth="1"/>
    <col min="24" max="16384" width="9.140625" style="3" customWidth="1"/>
  </cols>
  <sheetData>
    <row r="1" spans="1:12" ht="33.75" customHeight="1">
      <c r="A1" s="80" t="s">
        <v>53</v>
      </c>
      <c r="B1" s="80"/>
      <c r="C1" s="80"/>
      <c r="D1" s="80"/>
      <c r="E1" s="80"/>
      <c r="K1" s="56"/>
      <c r="L1" s="66"/>
    </row>
    <row r="2" spans="2:20" s="4" customFormat="1" ht="78" customHeight="1">
      <c r="B2" s="24"/>
      <c r="C2" s="14" t="s">
        <v>40</v>
      </c>
      <c r="D2" s="14" t="s">
        <v>39</v>
      </c>
      <c r="E2" s="14" t="s">
        <v>41</v>
      </c>
      <c r="G2" s="28" t="s">
        <v>43</v>
      </c>
      <c r="H2" s="28" t="s">
        <v>44</v>
      </c>
      <c r="I2" s="28" t="s">
        <v>45</v>
      </c>
      <c r="J2" s="28"/>
      <c r="K2" s="63" t="s">
        <v>58</v>
      </c>
      <c r="L2" s="74"/>
      <c r="M2" s="59" t="s">
        <v>3</v>
      </c>
      <c r="N2" s="59"/>
      <c r="O2" s="59" t="s">
        <v>51</v>
      </c>
      <c r="P2" s="73"/>
      <c r="Q2" s="78"/>
      <c r="R2" s="2"/>
      <c r="S2" s="2"/>
      <c r="T2" s="2"/>
    </row>
    <row r="3" spans="2:18" s="4" customFormat="1" ht="27" customHeight="1">
      <c r="B3" s="58"/>
      <c r="C3" s="8"/>
      <c r="D3" s="8"/>
      <c r="E3" s="8"/>
      <c r="I3" s="57"/>
      <c r="K3" s="59" t="s">
        <v>46</v>
      </c>
      <c r="L3" s="2"/>
      <c r="M3" s="59" t="s">
        <v>46</v>
      </c>
      <c r="N3" s="2"/>
      <c r="O3" s="59" t="s">
        <v>46</v>
      </c>
      <c r="P3" s="2"/>
      <c r="Q3" s="2"/>
      <c r="R3" s="2"/>
    </row>
    <row r="4" spans="1:16" s="13" customFormat="1" ht="15.75" customHeight="1">
      <c r="A4" s="10"/>
      <c r="B4" s="40" t="s">
        <v>38</v>
      </c>
      <c r="C4" s="20"/>
      <c r="D4" s="17"/>
      <c r="E4" s="29"/>
      <c r="I4" s="10"/>
      <c r="K4" s="27"/>
      <c r="L4" s="12"/>
      <c r="M4" s="1"/>
      <c r="N4" s="1"/>
      <c r="O4" s="1"/>
      <c r="P4" s="1"/>
    </row>
    <row r="5" spans="2:22" ht="16.5" customHeight="1">
      <c r="B5" s="35" t="s">
        <v>32</v>
      </c>
      <c r="C5" s="19" t="s">
        <v>54</v>
      </c>
      <c r="D5" s="16">
        <v>1</v>
      </c>
      <c r="E5" s="70">
        <v>0.394</v>
      </c>
      <c r="G5" s="3">
        <f>E5*(D5-1)</f>
        <v>0</v>
      </c>
      <c r="H5" s="3">
        <f>(E5*(D5-1)+1)</f>
        <v>1</v>
      </c>
      <c r="I5" s="30">
        <f>+G5/H5</f>
        <v>0</v>
      </c>
      <c r="K5" s="1"/>
      <c r="N5" s="3"/>
      <c r="O5" s="37"/>
      <c r="P5" s="11"/>
      <c r="Q5" s="3"/>
      <c r="R5" s="3"/>
      <c r="S5" s="3"/>
      <c r="T5" s="3"/>
      <c r="U5" s="3"/>
      <c r="V5" s="3"/>
    </row>
    <row r="6" spans="2:22" ht="16.5" customHeight="1">
      <c r="B6" s="35" t="s">
        <v>33</v>
      </c>
      <c r="C6" s="19" t="s">
        <v>54</v>
      </c>
      <c r="D6" s="16">
        <v>1.6</v>
      </c>
      <c r="E6" s="70">
        <v>0.344</v>
      </c>
      <c r="G6" s="3">
        <f>E6*(D6-1)</f>
        <v>0.20640000000000003</v>
      </c>
      <c r="H6" s="3">
        <f>(E6*(D6-1)+1)</f>
        <v>1.2064</v>
      </c>
      <c r="I6" s="30">
        <f>+G6/H6</f>
        <v>0.17108753315649872</v>
      </c>
      <c r="K6" s="1"/>
      <c r="N6" s="3"/>
      <c r="O6" s="36"/>
      <c r="Q6" s="3"/>
      <c r="R6" s="3"/>
      <c r="S6" s="3"/>
      <c r="T6" s="3"/>
      <c r="U6" s="3"/>
      <c r="V6" s="3"/>
    </row>
    <row r="7" spans="2:22" ht="24.75" customHeight="1">
      <c r="B7" s="79" t="s">
        <v>34</v>
      </c>
      <c r="C7" s="19" t="s">
        <v>54</v>
      </c>
      <c r="D7" s="15">
        <v>2.8</v>
      </c>
      <c r="E7" s="70">
        <v>0.26</v>
      </c>
      <c r="G7" s="3">
        <f>E7*(D7-1)</f>
        <v>0.46799999999999997</v>
      </c>
      <c r="H7" s="3">
        <f>(E7*(D7-1)+1)</f>
        <v>1.468</v>
      </c>
      <c r="I7" s="30">
        <f>+G7/H7</f>
        <v>0.3188010899182561</v>
      </c>
      <c r="K7" s="1"/>
      <c r="N7" s="3"/>
      <c r="O7" s="36"/>
      <c r="Q7" s="3"/>
      <c r="R7" s="3"/>
      <c r="S7" s="3"/>
      <c r="T7" s="3"/>
      <c r="U7" s="3"/>
      <c r="V7" s="3"/>
    </row>
    <row r="8" spans="2:22" ht="16.5" customHeight="1">
      <c r="B8" s="61" t="s">
        <v>35</v>
      </c>
      <c r="C8" s="46"/>
      <c r="D8" s="47"/>
      <c r="E8" s="60"/>
      <c r="F8" s="49"/>
      <c r="G8" s="50">
        <f>(E5+(D6*E6)+(D7*E7))-1</f>
        <v>0.6724000000000001</v>
      </c>
      <c r="H8" s="50">
        <f>+E5+(D6*E6)+(D7*E7)</f>
        <v>1.6724</v>
      </c>
      <c r="I8" s="51">
        <f>+G8/H8</f>
        <v>0.402056924180818</v>
      </c>
      <c r="K8" s="69">
        <v>108</v>
      </c>
      <c r="M8" s="65">
        <f>+K8*I8</f>
        <v>43.42214781152835</v>
      </c>
      <c r="N8" s="3"/>
      <c r="O8" s="36"/>
      <c r="Q8" s="3"/>
      <c r="R8" s="3"/>
      <c r="S8" s="3"/>
      <c r="T8" s="3"/>
      <c r="U8" s="3"/>
      <c r="V8" s="3"/>
    </row>
    <row r="9" spans="2:22" ht="16.5" customHeight="1">
      <c r="B9" s="35"/>
      <c r="C9" s="19"/>
      <c r="D9" s="15"/>
      <c r="E9" s="32"/>
      <c r="I9" s="30"/>
      <c r="K9" s="1"/>
      <c r="N9" s="3"/>
      <c r="O9" s="36"/>
      <c r="Q9" s="3"/>
      <c r="R9" s="3"/>
      <c r="S9" s="3"/>
      <c r="T9" s="3"/>
      <c r="U9" s="3"/>
      <c r="V9" s="3"/>
    </row>
    <row r="10" spans="2:22" ht="16.5" customHeight="1">
      <c r="B10" s="62"/>
      <c r="C10" s="18"/>
      <c r="E10" s="32"/>
      <c r="K10" s="1"/>
      <c r="N10" s="3"/>
      <c r="O10" s="36"/>
      <c r="Q10" s="3"/>
      <c r="R10" s="3"/>
      <c r="S10" s="3"/>
      <c r="T10" s="3"/>
      <c r="U10" s="3"/>
      <c r="V10" s="3"/>
    </row>
    <row r="11" spans="2:22" ht="16.5" customHeight="1">
      <c r="B11" s="35" t="s">
        <v>32</v>
      </c>
      <c r="C11" s="19" t="s">
        <v>55</v>
      </c>
      <c r="D11" s="16">
        <v>1</v>
      </c>
      <c r="E11" s="70">
        <v>0.516</v>
      </c>
      <c r="G11" s="3">
        <f>E11*(D11-1)</f>
        <v>0</v>
      </c>
      <c r="H11" s="3">
        <f>(E11*(D11-1)+1)</f>
        <v>1</v>
      </c>
      <c r="I11" s="30">
        <f>+G11/H11</f>
        <v>0</v>
      </c>
      <c r="K11" s="1"/>
      <c r="N11" s="3"/>
      <c r="O11" s="36"/>
      <c r="Q11" s="3"/>
      <c r="R11" s="3"/>
      <c r="S11" s="3"/>
      <c r="T11" s="3"/>
      <c r="U11" s="3"/>
      <c r="V11" s="3"/>
    </row>
    <row r="12" spans="2:22" ht="16.5" customHeight="1">
      <c r="B12" s="35" t="s">
        <v>33</v>
      </c>
      <c r="C12" s="19" t="s">
        <v>55</v>
      </c>
      <c r="D12" s="16">
        <v>1.3</v>
      </c>
      <c r="E12" s="70">
        <v>0.308</v>
      </c>
      <c r="G12" s="3">
        <f>E12*(D12-1)</f>
        <v>0.09240000000000001</v>
      </c>
      <c r="H12" s="3">
        <f>(E12*(D12-1)+1)</f>
        <v>1.0924</v>
      </c>
      <c r="I12" s="30">
        <f>+G12/H12</f>
        <v>0.08458440131819847</v>
      </c>
      <c r="K12" s="1"/>
      <c r="N12" s="3"/>
      <c r="O12" s="36"/>
      <c r="Q12" s="3"/>
      <c r="R12" s="3"/>
      <c r="S12" s="3"/>
      <c r="T12" s="3"/>
      <c r="U12" s="3"/>
      <c r="V12" s="3"/>
    </row>
    <row r="13" spans="2:22" ht="22.5">
      <c r="B13" s="79" t="s">
        <v>34</v>
      </c>
      <c r="C13" s="19" t="s">
        <v>55</v>
      </c>
      <c r="D13" s="15">
        <v>3.1</v>
      </c>
      <c r="E13" s="70">
        <v>0.175</v>
      </c>
      <c r="G13" s="3">
        <f>E13*(D13-1)</f>
        <v>0.3675</v>
      </c>
      <c r="H13" s="3">
        <f>(E13*(D13-1)+1)</f>
        <v>1.3675</v>
      </c>
      <c r="I13" s="30">
        <f>+G13/H13</f>
        <v>0.2687385740402194</v>
      </c>
      <c r="K13" s="1"/>
      <c r="N13" s="3"/>
      <c r="O13" s="36"/>
      <c r="Q13" s="3"/>
      <c r="R13" s="3"/>
      <c r="S13" s="3"/>
      <c r="T13" s="3"/>
      <c r="U13" s="3"/>
      <c r="V13" s="3"/>
    </row>
    <row r="14" spans="2:22" ht="16.5" customHeight="1">
      <c r="B14" s="61" t="s">
        <v>35</v>
      </c>
      <c r="C14" s="46"/>
      <c r="D14" s="47"/>
      <c r="E14" s="60"/>
      <c r="F14" s="49"/>
      <c r="G14" s="50">
        <f>(E11+(D12*E12)+(D13*E13))-1</f>
        <v>0.4589000000000001</v>
      </c>
      <c r="H14" s="50">
        <f>+E11+(D12*E12)+(D13*E13)</f>
        <v>1.4589</v>
      </c>
      <c r="I14" s="51">
        <f>+G14/H14</f>
        <v>0.31455205977106043</v>
      </c>
      <c r="K14" s="69">
        <v>30</v>
      </c>
      <c r="M14" s="65">
        <f>+K14*I14</f>
        <v>9.436561793131814</v>
      </c>
      <c r="N14" s="3"/>
      <c r="O14" s="36"/>
      <c r="Q14" s="3"/>
      <c r="R14" s="3"/>
      <c r="S14" s="3"/>
      <c r="T14" s="3"/>
      <c r="U14" s="3"/>
      <c r="V14" s="3"/>
    </row>
    <row r="15" spans="2:22" ht="16.5" customHeight="1">
      <c r="B15" s="1"/>
      <c r="C15" s="19"/>
      <c r="D15" s="15"/>
      <c r="E15" s="53"/>
      <c r="K15" s="1"/>
      <c r="Q15" s="3"/>
      <c r="R15" s="3"/>
      <c r="S15" s="3"/>
      <c r="T15" s="3"/>
      <c r="U15" s="3"/>
      <c r="V15" s="3"/>
    </row>
    <row r="16" spans="2:22" ht="16.5" customHeight="1">
      <c r="B16" s="35" t="s">
        <v>32</v>
      </c>
      <c r="C16" s="19" t="s">
        <v>56</v>
      </c>
      <c r="D16" s="16">
        <v>1</v>
      </c>
      <c r="E16" s="70">
        <v>0.272</v>
      </c>
      <c r="G16" s="3">
        <f>E16*(D16-1)</f>
        <v>0</v>
      </c>
      <c r="H16" s="3">
        <f>(E16*(D16-1)+1)</f>
        <v>1</v>
      </c>
      <c r="I16" s="30">
        <f>+G16/H16</f>
        <v>0</v>
      </c>
      <c r="K16" s="1"/>
      <c r="N16" s="3"/>
      <c r="O16" s="36"/>
      <c r="Q16" s="3"/>
      <c r="R16" s="3"/>
      <c r="S16" s="3"/>
      <c r="T16" s="3"/>
      <c r="U16" s="3"/>
      <c r="V16" s="3"/>
    </row>
    <row r="17" spans="2:22" ht="16.5" customHeight="1">
      <c r="B17" s="35" t="s">
        <v>33</v>
      </c>
      <c r="C17" s="19" t="s">
        <v>56</v>
      </c>
      <c r="D17" s="16">
        <v>1.2</v>
      </c>
      <c r="E17" s="70">
        <v>0.644</v>
      </c>
      <c r="G17" s="3">
        <f>E17*(D17-1)</f>
        <v>0.12879999999999997</v>
      </c>
      <c r="H17" s="3">
        <f>(E17*(D17-1)+1)</f>
        <v>1.1288</v>
      </c>
      <c r="I17" s="30">
        <f>+G17/H17</f>
        <v>0.11410347271438694</v>
      </c>
      <c r="K17" s="1"/>
      <c r="N17" s="3"/>
      <c r="O17" s="36"/>
      <c r="P17" s="3"/>
      <c r="Q17" s="3"/>
      <c r="R17" s="3"/>
      <c r="S17" s="3"/>
      <c r="T17" s="3"/>
      <c r="U17" s="3"/>
      <c r="V17" s="3"/>
    </row>
    <row r="18" spans="2:22" ht="22.5">
      <c r="B18" s="79" t="s">
        <v>34</v>
      </c>
      <c r="C18" s="19" t="s">
        <v>56</v>
      </c>
      <c r="D18" s="15">
        <v>1.5</v>
      </c>
      <c r="E18" s="70">
        <v>0.084</v>
      </c>
      <c r="G18" s="3">
        <f>E18*(D18-1)</f>
        <v>0.042</v>
      </c>
      <c r="H18" s="3">
        <f>(E18*(D18-1)+1)</f>
        <v>1.042</v>
      </c>
      <c r="I18" s="30">
        <f>+G18/H18</f>
        <v>0.04030710172744722</v>
      </c>
      <c r="K18" s="1"/>
      <c r="N18" s="3"/>
      <c r="O18" s="36"/>
      <c r="P18" s="3"/>
      <c r="Q18" s="3"/>
      <c r="R18" s="3"/>
      <c r="S18" s="3"/>
      <c r="T18" s="3"/>
      <c r="U18" s="3"/>
      <c r="V18" s="3"/>
    </row>
    <row r="19" spans="2:22" ht="16.5" customHeight="1">
      <c r="B19" s="61" t="s">
        <v>35</v>
      </c>
      <c r="C19" s="46"/>
      <c r="D19" s="47"/>
      <c r="E19" s="60"/>
      <c r="F19" s="49"/>
      <c r="G19" s="50">
        <f>(E16+(D17*E17)+(D18*E18))-1</f>
        <v>0.17079999999999984</v>
      </c>
      <c r="H19" s="50">
        <f>+E16+(D17*E17)+(D18*E18)</f>
        <v>1.1707999999999998</v>
      </c>
      <c r="I19" s="51">
        <f>+G19/H19</f>
        <v>0.1458831568158523</v>
      </c>
      <c r="K19" s="69">
        <v>279</v>
      </c>
      <c r="M19" s="65">
        <f>+K19*I19</f>
        <v>40.701400751622785</v>
      </c>
      <c r="N19" s="3"/>
      <c r="O19" s="36"/>
      <c r="P19" s="3"/>
      <c r="Q19" s="3"/>
      <c r="R19" s="3"/>
      <c r="S19" s="3"/>
      <c r="T19" s="3"/>
      <c r="U19" s="3"/>
      <c r="V19" s="3"/>
    </row>
    <row r="20" spans="2:22" ht="16.5" customHeight="1">
      <c r="B20" s="35"/>
      <c r="C20" s="19"/>
      <c r="D20" s="15"/>
      <c r="E20" s="32"/>
      <c r="I20" s="30"/>
      <c r="K20" s="1"/>
      <c r="N20" s="3"/>
      <c r="O20" s="36"/>
      <c r="Q20" s="3"/>
      <c r="R20" s="3"/>
      <c r="S20" s="3"/>
      <c r="T20" s="3"/>
      <c r="U20" s="3"/>
      <c r="V20" s="3"/>
    </row>
    <row r="21" spans="2:16" s="7" customFormat="1" ht="16.5" customHeight="1">
      <c r="B21" s="62"/>
      <c r="C21" s="18"/>
      <c r="D21" s="9"/>
      <c r="E21" s="32"/>
      <c r="F21" s="3"/>
      <c r="G21" s="3"/>
      <c r="H21" s="3"/>
      <c r="I21" s="9"/>
      <c r="J21" s="3"/>
      <c r="K21" s="1"/>
      <c r="L21" s="1"/>
      <c r="M21" s="1"/>
      <c r="N21" s="3"/>
      <c r="O21" s="36"/>
      <c r="P21" s="11"/>
    </row>
    <row r="22" spans="2:16" s="7" customFormat="1" ht="16.5" customHeight="1">
      <c r="B22" s="35" t="s">
        <v>32</v>
      </c>
      <c r="C22" s="19" t="s">
        <v>57</v>
      </c>
      <c r="D22" s="16">
        <v>1</v>
      </c>
      <c r="E22" s="70">
        <v>0.526</v>
      </c>
      <c r="F22" s="3"/>
      <c r="G22" s="3">
        <f>E22*(D22-1)</f>
        <v>0</v>
      </c>
      <c r="H22" s="3">
        <f>(E22*(D22-1)+1)</f>
        <v>1</v>
      </c>
      <c r="I22" s="30">
        <f>+G22/H22</f>
        <v>0</v>
      </c>
      <c r="J22" s="3"/>
      <c r="K22" s="1"/>
      <c r="L22" s="1"/>
      <c r="M22" s="1"/>
      <c r="N22" s="3"/>
      <c r="O22" s="36"/>
      <c r="P22" s="11"/>
    </row>
    <row r="23" spans="2:16" s="7" customFormat="1" ht="16.5" customHeight="1">
      <c r="B23" s="35" t="s">
        <v>33</v>
      </c>
      <c r="C23" s="19" t="s">
        <v>57</v>
      </c>
      <c r="D23" s="16">
        <v>1.2</v>
      </c>
      <c r="E23" s="70">
        <v>0.393</v>
      </c>
      <c r="F23" s="3"/>
      <c r="G23" s="3">
        <f>E23*(D23-1)</f>
        <v>0.07859999999999999</v>
      </c>
      <c r="H23" s="3">
        <f>(E23*(D23-1)+1)</f>
        <v>1.0786</v>
      </c>
      <c r="I23" s="30">
        <f>+G23/H23</f>
        <v>0.07287224179491933</v>
      </c>
      <c r="J23" s="3"/>
      <c r="K23" s="1"/>
      <c r="L23" s="1"/>
      <c r="M23" s="1"/>
      <c r="N23" s="3"/>
      <c r="O23" s="36"/>
      <c r="P23" s="11"/>
    </row>
    <row r="24" spans="2:17" s="7" customFormat="1" ht="22.5">
      <c r="B24" s="79" t="s">
        <v>34</v>
      </c>
      <c r="C24" s="19" t="s">
        <v>57</v>
      </c>
      <c r="D24" s="15">
        <v>1.6</v>
      </c>
      <c r="E24" s="70">
        <v>0.055</v>
      </c>
      <c r="F24" s="3"/>
      <c r="G24" s="3">
        <f>E24*(D24-1)</f>
        <v>0.03300000000000001</v>
      </c>
      <c r="H24" s="3">
        <f>(E24*(D24-1)+1)</f>
        <v>1.033</v>
      </c>
      <c r="I24" s="30">
        <f>+G24/H24</f>
        <v>0.03194578896418201</v>
      </c>
      <c r="J24" s="3"/>
      <c r="K24" s="1"/>
      <c r="L24" s="1"/>
      <c r="M24" s="1"/>
      <c r="N24" s="3"/>
      <c r="O24" s="36"/>
      <c r="P24" s="11"/>
      <c r="Q24" s="11"/>
    </row>
    <row r="25" spans="2:17" s="7" customFormat="1" ht="16.5" customHeight="1">
      <c r="B25" s="61" t="s">
        <v>35</v>
      </c>
      <c r="C25" s="46"/>
      <c r="D25" s="47"/>
      <c r="E25" s="48"/>
      <c r="F25" s="49"/>
      <c r="G25" s="50">
        <f>(E22+(D23*E23)+(D24*E24))-1</f>
        <v>0.08560000000000012</v>
      </c>
      <c r="H25" s="50">
        <f>+E22+(D23*E23)+(D24*E24)</f>
        <v>1.0856000000000001</v>
      </c>
      <c r="I25" s="51">
        <f>+G25/H25</f>
        <v>0.07885040530582177</v>
      </c>
      <c r="J25" s="3"/>
      <c r="K25" s="69">
        <v>261</v>
      </c>
      <c r="L25" s="1"/>
      <c r="M25" s="65">
        <f>+K25*I25</f>
        <v>20.579955784819482</v>
      </c>
      <c r="N25" s="3"/>
      <c r="O25" s="36"/>
      <c r="P25" s="11"/>
      <c r="Q25" s="11"/>
    </row>
    <row r="26" spans="2:17" s="7" customFormat="1" ht="16.5" customHeight="1">
      <c r="B26" s="25"/>
      <c r="C26" s="19"/>
      <c r="D26" s="23"/>
      <c r="E26" s="29"/>
      <c r="F26" s="3"/>
      <c r="G26" s="3"/>
      <c r="H26" s="3"/>
      <c r="I26" s="9"/>
      <c r="J26" s="13"/>
      <c r="K26" s="54">
        <f>+K8+K14+K19+K25</f>
        <v>678</v>
      </c>
      <c r="L26" s="1"/>
      <c r="M26" s="54">
        <f>+M8+M14+M19+M25</f>
        <v>114.14006614110244</v>
      </c>
      <c r="N26" s="1"/>
      <c r="O26" s="55">
        <f>M26/K26</f>
        <v>0.16834818014911865</v>
      </c>
      <c r="P26" s="11"/>
      <c r="Q26" s="11"/>
    </row>
    <row r="27" spans="2:19" s="7" customFormat="1" ht="16.5" customHeight="1">
      <c r="B27" s="25"/>
      <c r="C27" s="19"/>
      <c r="D27" s="23"/>
      <c r="E27" s="29"/>
      <c r="F27" s="3"/>
      <c r="G27" s="3"/>
      <c r="H27" s="3"/>
      <c r="I27" s="9"/>
      <c r="R27" s="11"/>
      <c r="S27" s="11"/>
    </row>
  </sheetData>
  <mergeCells count="1">
    <mergeCell ref="A1:E1"/>
  </mergeCells>
  <printOptions/>
  <pageMargins left="0.75" right="0.75" top="1" bottom="1" header="0.5" footer="0.5"/>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Information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kdall</dc:creator>
  <cp:keywords/>
  <dc:description/>
  <cp:lastModifiedBy>cc</cp:lastModifiedBy>
  <cp:lastPrinted>2008-08-26T13:23:24Z</cp:lastPrinted>
  <dcterms:created xsi:type="dcterms:W3CDTF">2006-04-25T18:14:53Z</dcterms:created>
  <dcterms:modified xsi:type="dcterms:W3CDTF">2009-06-30T20:46:37Z</dcterms:modified>
  <cp:category/>
  <cp:version/>
  <cp:contentType/>
  <cp:contentStatus/>
</cp:coreProperties>
</file>