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00" windowHeight="5835" activeTab="0"/>
  </bookViews>
  <sheets>
    <sheet name="Life expectancy and HALE" sheetId="1" r:id="rId1"/>
    <sheet name="IHD-eliminated" sheetId="2" r:id="rId2"/>
    <sheet name="Survival curves LE and HALE" sheetId="3" r:id="rId3"/>
  </sheets>
  <definedNames>
    <definedName name="ax" localSheetId="1">'IHD-eliminated'!$Q$4:$Q$49</definedName>
    <definedName name="ax" localSheetId="0">'Life expectancy and HALE'!$R$5:$R$50</definedName>
    <definedName name="DDx" localSheetId="1">'IHD-eliminated'!#REF!</definedName>
    <definedName name="DDx" localSheetId="0">'Life expectancy and HALE'!$S$5:$S$50</definedName>
    <definedName name="dx" localSheetId="1">'IHD-eliminated'!$H$4:$H$49</definedName>
    <definedName name="dx" localSheetId="0">'Life expectancy and HALE'!$F$5:$F$50</definedName>
    <definedName name="ex" localSheetId="1">'IHD-eliminated'!$N$4:$N$49</definedName>
    <definedName name="ex" localSheetId="0">'Life expectancy and HALE'!$L$5:$L$50</definedName>
    <definedName name="LLx" localSheetId="1">'IHD-eliminated'!$I$4:$I$49</definedName>
    <definedName name="LLx" localSheetId="0">'Life expectancy and HALE'!$G$5:$G$50</definedName>
    <definedName name="lx" localSheetId="1">'IHD-eliminated'!$F$4:$F$49</definedName>
    <definedName name="lx" localSheetId="0">'Life expectancy and HALE'!$D$5:$D$50</definedName>
    <definedName name="MMx" localSheetId="1">'IHD-eliminated'!$E$4:$E$49</definedName>
    <definedName name="MMx" localSheetId="0">'Life expectancy and HALE'!$C$5:$C$50</definedName>
    <definedName name="nx" localSheetId="1">'IHD-eliminated'!$P$4:$P$48</definedName>
    <definedName name="nx" localSheetId="0">'Life expectancy and HALE'!$Q$5:$Q$49</definedName>
    <definedName name="_xlnm.Print_Area" localSheetId="1">'IHD-eliminated'!$A$1:$O$23,'IHD-eliminated'!$A$27:$O$49</definedName>
    <definedName name="_xlnm.Print_Area" localSheetId="0">'Life expectancy and HALE'!$B$1:$M$24,'Life expectancy and HALE'!$B$28:$M$50</definedName>
    <definedName name="qx" localSheetId="1">'IHD-eliminated'!$G$4:$G$49</definedName>
    <definedName name="qx" localSheetId="0">'Life expectancy and HALE'!$E$5:$E$50</definedName>
    <definedName name="SEex" localSheetId="1">'IHD-eliminated'!#REF!</definedName>
    <definedName name="SEex" localSheetId="0">'Life expectancy and HALE'!$O$5:$O$50</definedName>
    <definedName name="TTx" localSheetId="1">'IHD-eliminated'!$L$4:$L$49</definedName>
    <definedName name="TTx" localSheetId="0">'Life expectancy and HALE'!$J$5:$J$50</definedName>
    <definedName name="varqx" localSheetId="1">'IHD-eliminated'!#REF!</definedName>
    <definedName name="varqx" localSheetId="0">'Life expectancy and HALE'!$N$5:$N$50</definedName>
    <definedName name="YT" localSheetId="1">'IHD-eliminated'!#REF!</definedName>
    <definedName name="YT" localSheetId="0">'Life expectancy and HALE'!#REF!</definedName>
  </definedNames>
  <calcPr fullCalcOnLoad="1"/>
</workbook>
</file>

<file path=xl/comments1.xml><?xml version="1.0" encoding="utf-8"?>
<comments xmlns="http://schemas.openxmlformats.org/spreadsheetml/2006/main">
  <authors>
    <author>MINISTRY OF HEALTH</author>
    <author>Doug Manuel</author>
  </authors>
  <commentList>
    <comment ref="C4" authorId="0">
      <text>
        <r>
          <rPr>
            <b/>
            <sz val="7"/>
            <rFont val="Tahoma"/>
            <family val="2"/>
          </rPr>
          <t>Mx</t>
        </r>
        <r>
          <rPr>
            <sz val="7"/>
            <rFont val="Tahoma"/>
            <family val="2"/>
          </rPr>
          <t xml:space="preserve"> = Age-specific death rate.
This column can be modified with the age-specific mortality rate for a population to create a life table for that population.</t>
        </r>
      </text>
    </comment>
    <comment ref="D4"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E4" authorId="0">
      <text>
        <r>
          <rPr>
            <b/>
            <sz val="7"/>
            <rFont val="Tahoma"/>
            <family val="0"/>
          </rPr>
          <t>q</t>
        </r>
        <r>
          <rPr>
            <b/>
            <vertAlign val="subscript"/>
            <sz val="7"/>
            <rFont val="Tahoma"/>
            <family val="2"/>
          </rPr>
          <t>x</t>
        </r>
        <r>
          <rPr>
            <sz val="7"/>
            <rFont val="Tahoma"/>
            <family val="2"/>
          </rPr>
          <t xml:space="preserve"> = Conditional probablity that an indivdual entering the age interval will die in the age interval.  
Generally, this is the critical step in derivation of a life table.  Chiang's (1984) method used in this life table.
See:
Manuel DG,Goel V, Williams JI. The derivation of life expectancy at the local level. Chronic Dis Can 1998;19(2):52-6.
Chiang CL. </t>
        </r>
        <r>
          <rPr>
            <i/>
            <sz val="7"/>
            <rFont val="Tahoma"/>
            <family val="2"/>
          </rPr>
          <t>The Life Table and its Applications.</t>
        </r>
        <r>
          <rPr>
            <sz val="7"/>
            <rFont val="Tahoma"/>
            <family val="2"/>
          </rPr>
          <t>Malabar (FL): Robert E Krieger Publ Co, 1984.</t>
        </r>
      </text>
    </comment>
    <comment ref="F4" authorId="0">
      <text>
        <r>
          <rPr>
            <b/>
            <sz val="7"/>
            <rFont val="Tahoma"/>
            <family val="0"/>
          </rPr>
          <t>d</t>
        </r>
        <r>
          <rPr>
            <b/>
            <vertAlign val="subscript"/>
            <sz val="7"/>
            <rFont val="Tahoma"/>
            <family val="2"/>
          </rPr>
          <t>x</t>
        </r>
        <r>
          <rPr>
            <sz val="7"/>
            <rFont val="Tahoma"/>
            <family val="2"/>
          </rPr>
          <t xml:space="preserve"> = Number dying in the age interval</t>
        </r>
      </text>
    </comment>
    <comment ref="G4" authorId="0">
      <text>
        <r>
          <rPr>
            <b/>
            <sz val="7"/>
            <rFont val="Tahoma"/>
            <family val="0"/>
          </rPr>
          <t>L</t>
        </r>
        <r>
          <rPr>
            <b/>
            <vertAlign val="subscript"/>
            <sz val="7"/>
            <rFont val="Tahoma"/>
            <family val="2"/>
          </rPr>
          <t>x</t>
        </r>
        <r>
          <rPr>
            <sz val="7"/>
            <rFont val="Tahoma"/>
            <family val="2"/>
          </rPr>
          <t xml:space="preserve"> = Number of years lived lived during the age interval.</t>
        </r>
      </text>
    </comment>
    <comment ref="J4" authorId="0">
      <text>
        <r>
          <rPr>
            <b/>
            <sz val="7"/>
            <rFont val="Tahoma"/>
            <family val="0"/>
          </rPr>
          <t>T</t>
        </r>
        <r>
          <rPr>
            <b/>
            <vertAlign val="subscript"/>
            <sz val="7"/>
            <rFont val="Tahoma"/>
            <family val="2"/>
          </rPr>
          <t>x</t>
        </r>
        <r>
          <rPr>
            <sz val="7"/>
            <rFont val="Tahoma"/>
            <family val="2"/>
          </rPr>
          <t xml:space="preserve"> = Total number of years lived beyond the entering the age interval.</t>
        </r>
      </text>
    </comment>
    <comment ref="L4" authorId="0">
      <text>
        <r>
          <rPr>
            <b/>
            <sz val="7"/>
            <rFont val="Tahoma"/>
            <family val="0"/>
          </rPr>
          <t>e</t>
        </r>
        <r>
          <rPr>
            <b/>
            <vertAlign val="subscript"/>
            <sz val="7"/>
            <rFont val="Tahoma"/>
            <family val="2"/>
          </rPr>
          <t>x</t>
        </r>
        <r>
          <rPr>
            <b/>
            <sz val="7"/>
            <rFont val="Tahoma"/>
            <family val="0"/>
          </rPr>
          <t xml:space="preserve"> </t>
        </r>
        <r>
          <rPr>
            <sz val="7"/>
            <rFont val="Tahoma"/>
            <family val="2"/>
          </rPr>
          <t xml:space="preserve">= Life expectancy at the beginning of the age inteval.
</t>
        </r>
      </text>
    </comment>
    <comment ref="Q4" authorId="0">
      <text>
        <r>
          <rPr>
            <b/>
            <sz val="7"/>
            <rFont val="Tahoma"/>
            <family val="0"/>
          </rPr>
          <t>n</t>
        </r>
        <r>
          <rPr>
            <b/>
            <vertAlign val="subscript"/>
            <sz val="7"/>
            <rFont val="Tahoma"/>
            <family val="2"/>
          </rPr>
          <t>x</t>
        </r>
        <r>
          <rPr>
            <sz val="7"/>
            <rFont val="Tahoma"/>
            <family val="2"/>
          </rPr>
          <t xml:space="preserve"> = Number of years in the age interval.</t>
        </r>
      </text>
    </comment>
    <comment ref="R4" authorId="0">
      <text>
        <r>
          <rPr>
            <b/>
            <sz val="7"/>
            <rFont val="Tahoma"/>
            <family val="0"/>
          </rPr>
          <t>a</t>
        </r>
        <r>
          <rPr>
            <b/>
            <vertAlign val="subscript"/>
            <sz val="7"/>
            <rFont val="Tahoma"/>
            <family val="2"/>
          </rPr>
          <t>x</t>
        </r>
        <r>
          <rPr>
            <sz val="7"/>
            <rFont val="Tahoma"/>
            <family val="2"/>
          </rPr>
          <t xml:space="preserve"> = Fraction of the age interval lived by those in the cohort who die in the interval.  
The values are different for males and females.
The values used here are derived from life tables created by Hseih, 1997, for Canada, 1990.  The values will change very little over time or between populations within Canada or other developed countries.  
Values of '</t>
        </r>
        <r>
          <rPr>
            <b/>
            <sz val="7"/>
            <rFont val="Tahoma"/>
            <family val="2"/>
          </rPr>
          <t>a</t>
        </r>
        <r>
          <rPr>
            <sz val="7"/>
            <rFont val="Tahoma"/>
            <family val="2"/>
          </rPr>
          <t xml:space="preserve">' can be derived from reference populations or life tables using the methods outlined by Chiang, 1984.
Chiang CL. </t>
        </r>
        <r>
          <rPr>
            <i/>
            <sz val="7"/>
            <rFont val="Tahoma"/>
            <family val="2"/>
          </rPr>
          <t>The Life Table and its Applications.</t>
        </r>
        <r>
          <rPr>
            <sz val="7"/>
            <rFont val="Tahoma"/>
            <family val="2"/>
          </rPr>
          <t>Malabar (FL): Robert E Krieger Publ Co, 1984.</t>
        </r>
      </text>
    </comment>
    <comment ref="A4" authorId="0">
      <text>
        <r>
          <rPr>
            <sz val="7"/>
            <rFont val="Tahoma"/>
            <family val="2"/>
          </rPr>
          <t>The 19 standard age intervals used for life tables.  Different age-intervals can be used with caution.  Different age intervals will need specific values a of '</t>
        </r>
        <r>
          <rPr>
            <b/>
            <sz val="7"/>
            <rFont val="Tahoma"/>
            <family val="2"/>
          </rPr>
          <t>a</t>
        </r>
        <r>
          <rPr>
            <b/>
            <vertAlign val="subscript"/>
            <sz val="7"/>
            <rFont val="Tahoma"/>
            <family val="2"/>
          </rPr>
          <t>x</t>
        </r>
        <r>
          <rPr>
            <sz val="7"/>
            <rFont val="Tahoma"/>
            <family val="2"/>
          </rPr>
          <t>'.  See comments for '</t>
        </r>
        <r>
          <rPr>
            <b/>
            <sz val="7"/>
            <rFont val="Tahoma"/>
            <family val="2"/>
          </rPr>
          <t>a</t>
        </r>
        <r>
          <rPr>
            <b/>
            <vertAlign val="subscript"/>
            <sz val="7"/>
            <rFont val="Tahoma"/>
            <family val="2"/>
          </rPr>
          <t>x</t>
        </r>
        <r>
          <rPr>
            <sz val="7"/>
            <rFont val="Tahoma"/>
            <family val="2"/>
          </rPr>
          <t>'.</t>
        </r>
      </text>
    </comment>
    <comment ref="S4" authorId="0">
      <text>
        <r>
          <rPr>
            <b/>
            <sz val="7"/>
            <rFont val="Tahoma"/>
            <family val="0"/>
          </rPr>
          <t>D</t>
        </r>
        <r>
          <rPr>
            <b/>
            <vertAlign val="subscript"/>
            <sz val="7"/>
            <rFont val="Tahoma"/>
            <family val="2"/>
          </rPr>
          <t>x</t>
        </r>
        <r>
          <rPr>
            <sz val="7"/>
            <rFont val="Tahoma"/>
            <family val="2"/>
          </rPr>
          <t xml:space="preserve"> = Actual number of deaths for each age interval.  This is only needed to calculate variances of life table functions.</t>
        </r>
      </text>
    </comment>
    <comment ref="N4" authorId="0">
      <text>
        <r>
          <rPr>
            <b/>
            <sz val="7"/>
            <rFont val="Tahoma"/>
            <family val="2"/>
          </rPr>
          <t>var(q</t>
        </r>
        <r>
          <rPr>
            <b/>
            <vertAlign val="subscript"/>
            <sz val="7"/>
            <rFont val="Tahoma"/>
            <family val="2"/>
          </rPr>
          <t>x</t>
        </r>
        <r>
          <rPr>
            <b/>
            <sz val="7"/>
            <rFont val="Tahoma"/>
            <family val="2"/>
          </rPr>
          <t>)</t>
        </r>
        <r>
          <rPr>
            <sz val="7"/>
            <rFont val="Tahoma"/>
            <family val="2"/>
          </rPr>
          <t xml:space="preserve">= Variance of the conditional probability of death.  Using Chiang's (1984) method. </t>
        </r>
      </text>
    </comment>
    <comment ref="O4" authorId="0">
      <text>
        <r>
          <rPr>
            <b/>
            <sz val="7"/>
            <rFont val="Tahoma"/>
            <family val="0"/>
          </rPr>
          <t>SE(e</t>
        </r>
        <r>
          <rPr>
            <b/>
            <vertAlign val="subscript"/>
            <sz val="7"/>
            <rFont val="Tahoma"/>
            <family val="2"/>
          </rPr>
          <t>x</t>
        </r>
        <r>
          <rPr>
            <b/>
            <sz val="7"/>
            <rFont val="Tahoma"/>
            <family val="0"/>
          </rPr>
          <t>) =</t>
        </r>
        <r>
          <rPr>
            <sz val="7"/>
            <rFont val="Tahoma"/>
            <family val="2"/>
          </rPr>
          <t xml:space="preserve">Standard error of life expectancy.  Using Chiang's (1984) method. </t>
        </r>
      </text>
    </comment>
    <comment ref="T4" authorId="0">
      <text>
        <r>
          <rPr>
            <sz val="7"/>
            <rFont val="Tahoma"/>
            <family val="2"/>
          </rPr>
          <t xml:space="preserve">Used for the derivation of </t>
        </r>
        <r>
          <rPr>
            <b/>
            <sz val="7"/>
            <rFont val="Tahoma"/>
            <family val="2"/>
          </rPr>
          <t>SE(e</t>
        </r>
        <r>
          <rPr>
            <b/>
            <vertAlign val="subscript"/>
            <sz val="7"/>
            <rFont val="Tahoma"/>
            <family val="2"/>
          </rPr>
          <t>x</t>
        </r>
        <r>
          <rPr>
            <b/>
            <sz val="7"/>
            <rFont val="Tahoma"/>
            <family val="2"/>
          </rPr>
          <t>)</t>
        </r>
        <r>
          <rPr>
            <sz val="7"/>
            <rFont val="Tahoma"/>
            <family val="2"/>
          </rPr>
          <t>.</t>
        </r>
      </text>
    </comment>
    <comment ref="U4" authorId="0">
      <text>
        <r>
          <rPr>
            <sz val="7"/>
            <rFont val="Tahoma"/>
            <family val="2"/>
          </rPr>
          <t xml:space="preserve">Used for the derivation of </t>
        </r>
        <r>
          <rPr>
            <b/>
            <sz val="7"/>
            <rFont val="Tahoma"/>
            <family val="2"/>
          </rPr>
          <t>SE(e</t>
        </r>
        <r>
          <rPr>
            <b/>
            <vertAlign val="subscript"/>
            <sz val="7"/>
            <rFont val="Tahoma"/>
            <family val="2"/>
          </rPr>
          <t>x</t>
        </r>
        <r>
          <rPr>
            <b/>
            <sz val="7"/>
            <rFont val="Tahoma"/>
            <family val="2"/>
          </rPr>
          <t>)</t>
        </r>
        <r>
          <rPr>
            <sz val="7"/>
            <rFont val="Tahoma"/>
            <family val="2"/>
          </rPr>
          <t>.</t>
        </r>
      </text>
    </comment>
    <comment ref="A30" authorId="0">
      <text>
        <r>
          <rPr>
            <sz val="7"/>
            <rFont val="Tahoma"/>
            <family val="2"/>
          </rPr>
          <t>The 19 standard age intervals used for life tables.  Different age-intervals can be used with caution.  Different age intervals will need specific values a of '</t>
        </r>
        <r>
          <rPr>
            <b/>
            <sz val="7"/>
            <rFont val="Tahoma"/>
            <family val="2"/>
          </rPr>
          <t>a</t>
        </r>
        <r>
          <rPr>
            <b/>
            <vertAlign val="subscript"/>
            <sz val="7"/>
            <rFont val="Tahoma"/>
            <family val="2"/>
          </rPr>
          <t>x</t>
        </r>
        <r>
          <rPr>
            <sz val="7"/>
            <rFont val="Tahoma"/>
            <family val="2"/>
          </rPr>
          <t>'.  See comments for '</t>
        </r>
        <r>
          <rPr>
            <b/>
            <sz val="7"/>
            <rFont val="Tahoma"/>
            <family val="2"/>
          </rPr>
          <t>a</t>
        </r>
        <r>
          <rPr>
            <b/>
            <vertAlign val="subscript"/>
            <sz val="7"/>
            <rFont val="Tahoma"/>
            <family val="2"/>
          </rPr>
          <t>x</t>
        </r>
        <r>
          <rPr>
            <sz val="7"/>
            <rFont val="Tahoma"/>
            <family val="2"/>
          </rPr>
          <t>'.</t>
        </r>
      </text>
    </comment>
    <comment ref="W4"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W30"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H4" authorId="1">
      <text>
        <r>
          <rPr>
            <sz val="8"/>
            <rFont val="Tahoma"/>
            <family val="2"/>
          </rPr>
          <t>This column represent HRQOL.  In this example we have used mean Health Utilities Index.  This could be subsituted with other measures such as the prevelence of long-term disablity to estimate disability-free life expectancy.</t>
        </r>
      </text>
    </comment>
    <comment ref="M4" authorId="1">
      <text>
        <r>
          <rPr>
            <sz val="8"/>
            <rFont val="Tahoma"/>
            <family val="2"/>
          </rPr>
          <t>Health expectancy</t>
        </r>
        <r>
          <rPr>
            <sz val="8"/>
            <rFont val="Tahoma"/>
            <family val="0"/>
          </rPr>
          <t xml:space="preserve">
</t>
        </r>
      </text>
    </comment>
    <comment ref="C30" authorId="0">
      <text>
        <r>
          <rPr>
            <b/>
            <sz val="7"/>
            <rFont val="Tahoma"/>
            <family val="2"/>
          </rPr>
          <t>Mx</t>
        </r>
        <r>
          <rPr>
            <sz val="7"/>
            <rFont val="Tahoma"/>
            <family val="2"/>
          </rPr>
          <t xml:space="preserve"> = Age-specific death rate.
This column can be modified with the age-specific mortality rate for a population to create a life table for that population.</t>
        </r>
      </text>
    </comment>
    <comment ref="D30"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E30" authorId="0">
      <text>
        <r>
          <rPr>
            <b/>
            <sz val="7"/>
            <rFont val="Tahoma"/>
            <family val="0"/>
          </rPr>
          <t>q</t>
        </r>
        <r>
          <rPr>
            <b/>
            <vertAlign val="subscript"/>
            <sz val="7"/>
            <rFont val="Tahoma"/>
            <family val="2"/>
          </rPr>
          <t>x</t>
        </r>
        <r>
          <rPr>
            <sz val="7"/>
            <rFont val="Tahoma"/>
            <family val="2"/>
          </rPr>
          <t xml:space="preserve"> = Conditional probablity that an indivdual entering the age interval will die in the age interval.  
Generally, this is the critical step in derivation of a life table.  Chiang's (1984) method used in this life table.
See:
Manuel DG,Goel V, Williams JI. The derivation of life expectancy at the local level. Chronic Dis Can 1998;19(2):52-6.
Chiang CL. </t>
        </r>
        <r>
          <rPr>
            <i/>
            <sz val="7"/>
            <rFont val="Tahoma"/>
            <family val="2"/>
          </rPr>
          <t>The Life Table and its Applications.</t>
        </r>
        <r>
          <rPr>
            <sz val="7"/>
            <rFont val="Tahoma"/>
            <family val="2"/>
          </rPr>
          <t>Malabar (FL): Robert E Krieger Publ Co, 1984.</t>
        </r>
      </text>
    </comment>
    <comment ref="F30" authorId="0">
      <text>
        <r>
          <rPr>
            <b/>
            <sz val="7"/>
            <rFont val="Tahoma"/>
            <family val="0"/>
          </rPr>
          <t>d</t>
        </r>
        <r>
          <rPr>
            <b/>
            <vertAlign val="subscript"/>
            <sz val="7"/>
            <rFont val="Tahoma"/>
            <family val="2"/>
          </rPr>
          <t>x</t>
        </r>
        <r>
          <rPr>
            <sz val="7"/>
            <rFont val="Tahoma"/>
            <family val="2"/>
          </rPr>
          <t xml:space="preserve"> = Number dying in the age interval</t>
        </r>
      </text>
    </comment>
    <comment ref="G30" authorId="0">
      <text>
        <r>
          <rPr>
            <b/>
            <sz val="7"/>
            <rFont val="Tahoma"/>
            <family val="0"/>
          </rPr>
          <t>L</t>
        </r>
        <r>
          <rPr>
            <b/>
            <vertAlign val="subscript"/>
            <sz val="7"/>
            <rFont val="Tahoma"/>
            <family val="2"/>
          </rPr>
          <t>x</t>
        </r>
        <r>
          <rPr>
            <sz val="7"/>
            <rFont val="Tahoma"/>
            <family val="2"/>
          </rPr>
          <t xml:space="preserve"> = Number of years lived lived during the age interval.</t>
        </r>
      </text>
    </comment>
    <comment ref="H30" authorId="1">
      <text>
        <r>
          <rPr>
            <sz val="8"/>
            <rFont val="Tahoma"/>
            <family val="2"/>
          </rPr>
          <t>This column represent HRQOL.  In this example we have used mean Health Utilities Index.  This could be subsituted with other measures such as the prevelence of long-term disablity to estimate disability-free life expectancy.</t>
        </r>
      </text>
    </comment>
    <comment ref="J30" authorId="0">
      <text>
        <r>
          <rPr>
            <b/>
            <sz val="7"/>
            <rFont val="Tahoma"/>
            <family val="0"/>
          </rPr>
          <t>T</t>
        </r>
        <r>
          <rPr>
            <b/>
            <vertAlign val="subscript"/>
            <sz val="7"/>
            <rFont val="Tahoma"/>
            <family val="2"/>
          </rPr>
          <t>x</t>
        </r>
        <r>
          <rPr>
            <sz val="7"/>
            <rFont val="Tahoma"/>
            <family val="2"/>
          </rPr>
          <t xml:space="preserve"> = Total number of years lived beyond the entering the age interval.</t>
        </r>
      </text>
    </comment>
    <comment ref="L30" authorId="0">
      <text>
        <r>
          <rPr>
            <b/>
            <sz val="7"/>
            <rFont val="Tahoma"/>
            <family val="0"/>
          </rPr>
          <t>e</t>
        </r>
        <r>
          <rPr>
            <b/>
            <vertAlign val="subscript"/>
            <sz val="7"/>
            <rFont val="Tahoma"/>
            <family val="2"/>
          </rPr>
          <t>x</t>
        </r>
        <r>
          <rPr>
            <b/>
            <sz val="7"/>
            <rFont val="Tahoma"/>
            <family val="0"/>
          </rPr>
          <t xml:space="preserve"> </t>
        </r>
        <r>
          <rPr>
            <sz val="7"/>
            <rFont val="Tahoma"/>
            <family val="2"/>
          </rPr>
          <t xml:space="preserve">= Life expectancy at the beginning of the age inteval.
</t>
        </r>
      </text>
    </comment>
    <comment ref="M30" authorId="1">
      <text>
        <r>
          <rPr>
            <sz val="8"/>
            <rFont val="Tahoma"/>
            <family val="2"/>
          </rPr>
          <t>Health expectancy</t>
        </r>
        <r>
          <rPr>
            <sz val="8"/>
            <rFont val="Tahoma"/>
            <family val="0"/>
          </rPr>
          <t xml:space="preserve">
</t>
        </r>
      </text>
    </comment>
    <comment ref="N30" authorId="0">
      <text>
        <r>
          <rPr>
            <b/>
            <sz val="7"/>
            <rFont val="Tahoma"/>
            <family val="2"/>
          </rPr>
          <t>var(q</t>
        </r>
        <r>
          <rPr>
            <b/>
            <vertAlign val="subscript"/>
            <sz val="7"/>
            <rFont val="Tahoma"/>
            <family val="2"/>
          </rPr>
          <t>x</t>
        </r>
        <r>
          <rPr>
            <b/>
            <sz val="7"/>
            <rFont val="Tahoma"/>
            <family val="2"/>
          </rPr>
          <t>)</t>
        </r>
        <r>
          <rPr>
            <sz val="7"/>
            <rFont val="Tahoma"/>
            <family val="2"/>
          </rPr>
          <t xml:space="preserve">= Variance of the conditional probability of death.  Using Chiang's (1984) method. </t>
        </r>
      </text>
    </comment>
    <comment ref="O30" authorId="0">
      <text>
        <r>
          <rPr>
            <b/>
            <sz val="7"/>
            <rFont val="Tahoma"/>
            <family val="0"/>
          </rPr>
          <t>SE(e</t>
        </r>
        <r>
          <rPr>
            <b/>
            <vertAlign val="subscript"/>
            <sz val="7"/>
            <rFont val="Tahoma"/>
            <family val="2"/>
          </rPr>
          <t>x</t>
        </r>
        <r>
          <rPr>
            <b/>
            <sz val="7"/>
            <rFont val="Tahoma"/>
            <family val="0"/>
          </rPr>
          <t>) =</t>
        </r>
        <r>
          <rPr>
            <sz val="7"/>
            <rFont val="Tahoma"/>
            <family val="2"/>
          </rPr>
          <t xml:space="preserve">Standard error of life expectancy.  Using Chiang's (1984) method. </t>
        </r>
      </text>
    </comment>
    <comment ref="Q30" authorId="0">
      <text>
        <r>
          <rPr>
            <b/>
            <sz val="7"/>
            <rFont val="Tahoma"/>
            <family val="0"/>
          </rPr>
          <t>n</t>
        </r>
        <r>
          <rPr>
            <b/>
            <vertAlign val="subscript"/>
            <sz val="7"/>
            <rFont val="Tahoma"/>
            <family val="2"/>
          </rPr>
          <t>x</t>
        </r>
        <r>
          <rPr>
            <sz val="7"/>
            <rFont val="Tahoma"/>
            <family val="2"/>
          </rPr>
          <t xml:space="preserve"> = Number of years in the age interval.</t>
        </r>
      </text>
    </comment>
    <comment ref="R30" authorId="0">
      <text>
        <r>
          <rPr>
            <b/>
            <sz val="7"/>
            <rFont val="Tahoma"/>
            <family val="0"/>
          </rPr>
          <t>a</t>
        </r>
        <r>
          <rPr>
            <b/>
            <vertAlign val="subscript"/>
            <sz val="7"/>
            <rFont val="Tahoma"/>
            <family val="2"/>
          </rPr>
          <t>x</t>
        </r>
        <r>
          <rPr>
            <sz val="7"/>
            <rFont val="Tahoma"/>
            <family val="2"/>
          </rPr>
          <t xml:space="preserve"> = Fraction of the age interval lived by those in the cohort who die in the interval.  
The values are different for males and females.
The values used here are derived from life tables created by Hseih, 1997, for Canada, 1990.  The values will change very little over time or between populations within Canada or other developed countries.  
Values of '</t>
        </r>
        <r>
          <rPr>
            <b/>
            <sz val="7"/>
            <rFont val="Tahoma"/>
            <family val="2"/>
          </rPr>
          <t>a</t>
        </r>
        <r>
          <rPr>
            <sz val="7"/>
            <rFont val="Tahoma"/>
            <family val="2"/>
          </rPr>
          <t xml:space="preserve">' can be derived from reference populations or life tables using the methods outlined by Chiang, 1984.
Chiang CL. </t>
        </r>
        <r>
          <rPr>
            <i/>
            <sz val="7"/>
            <rFont val="Tahoma"/>
            <family val="2"/>
          </rPr>
          <t>The Life Table and its Applications.</t>
        </r>
        <r>
          <rPr>
            <sz val="7"/>
            <rFont val="Tahoma"/>
            <family val="2"/>
          </rPr>
          <t>Malabar (FL): Robert E Krieger Publ Co, 1984.</t>
        </r>
      </text>
    </comment>
    <comment ref="S30" authorId="0">
      <text>
        <r>
          <rPr>
            <b/>
            <sz val="7"/>
            <rFont val="Tahoma"/>
            <family val="0"/>
          </rPr>
          <t>D</t>
        </r>
        <r>
          <rPr>
            <b/>
            <vertAlign val="subscript"/>
            <sz val="7"/>
            <rFont val="Tahoma"/>
            <family val="2"/>
          </rPr>
          <t>x</t>
        </r>
        <r>
          <rPr>
            <sz val="7"/>
            <rFont val="Tahoma"/>
            <family val="2"/>
          </rPr>
          <t xml:space="preserve"> = Actual number of deaths for each age interval.  This is only needed to calculate variances of life table functions.</t>
        </r>
      </text>
    </comment>
    <comment ref="T30" authorId="0">
      <text>
        <r>
          <rPr>
            <sz val="7"/>
            <rFont val="Tahoma"/>
            <family val="2"/>
          </rPr>
          <t xml:space="preserve">Used for the derivation of </t>
        </r>
        <r>
          <rPr>
            <b/>
            <sz val="7"/>
            <rFont val="Tahoma"/>
            <family val="2"/>
          </rPr>
          <t>SE(e</t>
        </r>
        <r>
          <rPr>
            <b/>
            <vertAlign val="subscript"/>
            <sz val="7"/>
            <rFont val="Tahoma"/>
            <family val="2"/>
          </rPr>
          <t>x</t>
        </r>
        <r>
          <rPr>
            <b/>
            <sz val="7"/>
            <rFont val="Tahoma"/>
            <family val="2"/>
          </rPr>
          <t>)</t>
        </r>
        <r>
          <rPr>
            <sz val="7"/>
            <rFont val="Tahoma"/>
            <family val="2"/>
          </rPr>
          <t>.</t>
        </r>
      </text>
    </comment>
    <comment ref="U30" authorId="0">
      <text>
        <r>
          <rPr>
            <sz val="7"/>
            <rFont val="Tahoma"/>
            <family val="2"/>
          </rPr>
          <t xml:space="preserve">Used for the derivation of </t>
        </r>
        <r>
          <rPr>
            <b/>
            <sz val="7"/>
            <rFont val="Tahoma"/>
            <family val="2"/>
          </rPr>
          <t>SE(e</t>
        </r>
        <r>
          <rPr>
            <b/>
            <vertAlign val="subscript"/>
            <sz val="7"/>
            <rFont val="Tahoma"/>
            <family val="2"/>
          </rPr>
          <t>x</t>
        </r>
        <r>
          <rPr>
            <b/>
            <sz val="7"/>
            <rFont val="Tahoma"/>
            <family val="2"/>
          </rPr>
          <t>)</t>
        </r>
        <r>
          <rPr>
            <sz val="7"/>
            <rFont val="Tahoma"/>
            <family val="2"/>
          </rPr>
          <t>.</t>
        </r>
      </text>
    </comment>
  </commentList>
</comments>
</file>

<file path=xl/comments2.xml><?xml version="1.0" encoding="utf-8"?>
<comments xmlns="http://schemas.openxmlformats.org/spreadsheetml/2006/main">
  <authors>
    <author>MINISTRY OF HEALTH</author>
    <author>Doug Manuel</author>
  </authors>
  <commentList>
    <comment ref="E3" authorId="0">
      <text>
        <r>
          <rPr>
            <sz val="7"/>
            <rFont val="Tahoma"/>
            <family val="2"/>
          </rPr>
          <t>This column is cause-deleted mortality and is estaimate by substracting all-cause mortality by cause-specific mortality</t>
        </r>
      </text>
    </comment>
    <comment ref="F3"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G3" authorId="0">
      <text>
        <r>
          <rPr>
            <b/>
            <sz val="7"/>
            <rFont val="Tahoma"/>
            <family val="0"/>
          </rPr>
          <t>q</t>
        </r>
        <r>
          <rPr>
            <b/>
            <vertAlign val="subscript"/>
            <sz val="7"/>
            <rFont val="Tahoma"/>
            <family val="2"/>
          </rPr>
          <t>x</t>
        </r>
        <r>
          <rPr>
            <sz val="7"/>
            <rFont val="Tahoma"/>
            <family val="2"/>
          </rPr>
          <t xml:space="preserve"> = Conditional probablity that an indivdual entering the age interval will die in the age interval.  
Generally, this is the critical step in derivation of a life table.  Chiang's (1984) method used in this life table.
See:
Manuel DG,Goel V, Williams JI. The derivation of life expectancy at the local level. Chronic Dis Can 1998;19(2):52-6.
Chiang CL. </t>
        </r>
        <r>
          <rPr>
            <i/>
            <sz val="7"/>
            <rFont val="Tahoma"/>
            <family val="2"/>
          </rPr>
          <t>The Life Table and its Applications.</t>
        </r>
        <r>
          <rPr>
            <sz val="7"/>
            <rFont val="Tahoma"/>
            <family val="2"/>
          </rPr>
          <t>Malabar (FL): Robert E Krieger Publ Co, 1984.</t>
        </r>
      </text>
    </comment>
    <comment ref="H3" authorId="0">
      <text>
        <r>
          <rPr>
            <b/>
            <sz val="7"/>
            <rFont val="Tahoma"/>
            <family val="0"/>
          </rPr>
          <t>d</t>
        </r>
        <r>
          <rPr>
            <b/>
            <vertAlign val="subscript"/>
            <sz val="7"/>
            <rFont val="Tahoma"/>
            <family val="2"/>
          </rPr>
          <t>x</t>
        </r>
        <r>
          <rPr>
            <sz val="7"/>
            <rFont val="Tahoma"/>
            <family val="2"/>
          </rPr>
          <t xml:space="preserve"> = Number dying in the age interval</t>
        </r>
      </text>
    </comment>
    <comment ref="I3" authorId="0">
      <text>
        <r>
          <rPr>
            <b/>
            <sz val="7"/>
            <rFont val="Tahoma"/>
            <family val="0"/>
          </rPr>
          <t>L</t>
        </r>
        <r>
          <rPr>
            <b/>
            <vertAlign val="subscript"/>
            <sz val="7"/>
            <rFont val="Tahoma"/>
            <family val="2"/>
          </rPr>
          <t>x</t>
        </r>
        <r>
          <rPr>
            <sz val="7"/>
            <rFont val="Tahoma"/>
            <family val="2"/>
          </rPr>
          <t xml:space="preserve"> = Number of years lived lived during the age interval.</t>
        </r>
      </text>
    </comment>
    <comment ref="L3" authorId="0">
      <text>
        <r>
          <rPr>
            <b/>
            <sz val="7"/>
            <rFont val="Tahoma"/>
            <family val="0"/>
          </rPr>
          <t>T</t>
        </r>
        <r>
          <rPr>
            <b/>
            <vertAlign val="subscript"/>
            <sz val="7"/>
            <rFont val="Tahoma"/>
            <family val="2"/>
          </rPr>
          <t>x</t>
        </r>
        <r>
          <rPr>
            <sz val="7"/>
            <rFont val="Tahoma"/>
            <family val="2"/>
          </rPr>
          <t xml:space="preserve"> = Total number of years lived beyond the entering the age interval.</t>
        </r>
      </text>
    </comment>
    <comment ref="N3" authorId="0">
      <text>
        <r>
          <rPr>
            <b/>
            <sz val="7"/>
            <rFont val="Tahoma"/>
            <family val="0"/>
          </rPr>
          <t>e'</t>
        </r>
        <r>
          <rPr>
            <b/>
            <vertAlign val="subscript"/>
            <sz val="7"/>
            <rFont val="Tahoma"/>
            <family val="2"/>
          </rPr>
          <t>x</t>
        </r>
        <r>
          <rPr>
            <b/>
            <sz val="7"/>
            <rFont val="Tahoma"/>
            <family val="0"/>
          </rPr>
          <t xml:space="preserve"> </t>
        </r>
        <r>
          <rPr>
            <sz val="7"/>
            <rFont val="Tahoma"/>
            <family val="2"/>
          </rPr>
          <t xml:space="preserve">= Cause-deleted life expectancy at the beginning of the age inteval.
</t>
        </r>
      </text>
    </comment>
    <comment ref="P3" authorId="0">
      <text>
        <r>
          <rPr>
            <b/>
            <sz val="7"/>
            <rFont val="Tahoma"/>
            <family val="0"/>
          </rPr>
          <t>n</t>
        </r>
        <r>
          <rPr>
            <b/>
            <vertAlign val="subscript"/>
            <sz val="7"/>
            <rFont val="Tahoma"/>
            <family val="2"/>
          </rPr>
          <t>x</t>
        </r>
        <r>
          <rPr>
            <sz val="7"/>
            <rFont val="Tahoma"/>
            <family val="2"/>
          </rPr>
          <t xml:space="preserve"> = Number of years in the age interval.</t>
        </r>
      </text>
    </comment>
    <comment ref="Q3" authorId="0">
      <text>
        <r>
          <rPr>
            <b/>
            <sz val="7"/>
            <rFont val="Tahoma"/>
            <family val="0"/>
          </rPr>
          <t>a</t>
        </r>
        <r>
          <rPr>
            <b/>
            <vertAlign val="subscript"/>
            <sz val="7"/>
            <rFont val="Tahoma"/>
            <family val="2"/>
          </rPr>
          <t>x</t>
        </r>
        <r>
          <rPr>
            <sz val="7"/>
            <rFont val="Tahoma"/>
            <family val="2"/>
          </rPr>
          <t xml:space="preserve"> = Fraction of the age interval lived by those in the cohort who die in the interval.  
The values are different for males and females.
The values used here are derived from life tables created by Hseih, 1997, for Canada, 1990.  The values will change very little over time or between populations within Canada or other developed countries.  
Values of '</t>
        </r>
        <r>
          <rPr>
            <b/>
            <sz val="7"/>
            <rFont val="Tahoma"/>
            <family val="2"/>
          </rPr>
          <t>a</t>
        </r>
        <r>
          <rPr>
            <sz val="7"/>
            <rFont val="Tahoma"/>
            <family val="2"/>
          </rPr>
          <t xml:space="preserve">' can be derived from reference populations or life tables using the methods outlined by Chiang, 1984.
Chiang CL. </t>
        </r>
        <r>
          <rPr>
            <i/>
            <sz val="7"/>
            <rFont val="Tahoma"/>
            <family val="2"/>
          </rPr>
          <t>The Life Table and its Applications.</t>
        </r>
        <r>
          <rPr>
            <sz val="7"/>
            <rFont val="Tahoma"/>
            <family val="2"/>
          </rPr>
          <t>Malabar (FL): Robert E Krieger Publ Co, 1984.</t>
        </r>
      </text>
    </comment>
    <comment ref="A3" authorId="0">
      <text>
        <r>
          <rPr>
            <sz val="7"/>
            <rFont val="Tahoma"/>
            <family val="2"/>
          </rPr>
          <t>The 19 standard age intervals used for life tables.  Different age-intervals can be used with caution.  Different age intervals will need specific values a of '</t>
        </r>
        <r>
          <rPr>
            <b/>
            <sz val="7"/>
            <rFont val="Tahoma"/>
            <family val="2"/>
          </rPr>
          <t>a</t>
        </r>
        <r>
          <rPr>
            <b/>
            <vertAlign val="subscript"/>
            <sz val="7"/>
            <rFont val="Tahoma"/>
            <family val="2"/>
          </rPr>
          <t>x</t>
        </r>
        <r>
          <rPr>
            <sz val="7"/>
            <rFont val="Tahoma"/>
            <family val="2"/>
          </rPr>
          <t>'.  See comments for '</t>
        </r>
        <r>
          <rPr>
            <b/>
            <sz val="7"/>
            <rFont val="Tahoma"/>
            <family val="2"/>
          </rPr>
          <t>a</t>
        </r>
        <r>
          <rPr>
            <b/>
            <vertAlign val="subscript"/>
            <sz val="7"/>
            <rFont val="Tahoma"/>
            <family val="2"/>
          </rPr>
          <t>x</t>
        </r>
        <r>
          <rPr>
            <sz val="7"/>
            <rFont val="Tahoma"/>
            <family val="2"/>
          </rPr>
          <t>'.</t>
        </r>
      </text>
    </comment>
    <comment ref="A29" authorId="0">
      <text>
        <r>
          <rPr>
            <sz val="7"/>
            <rFont val="Tahoma"/>
            <family val="2"/>
          </rPr>
          <t>The 19 standard age intervals used for life tables.  Different age-intervals can be used with caution.  Different age intervals will need specific values a of '</t>
        </r>
        <r>
          <rPr>
            <b/>
            <sz val="7"/>
            <rFont val="Tahoma"/>
            <family val="2"/>
          </rPr>
          <t>a</t>
        </r>
        <r>
          <rPr>
            <b/>
            <vertAlign val="subscript"/>
            <sz val="7"/>
            <rFont val="Tahoma"/>
            <family val="2"/>
          </rPr>
          <t>x</t>
        </r>
        <r>
          <rPr>
            <sz val="7"/>
            <rFont val="Tahoma"/>
            <family val="2"/>
          </rPr>
          <t>'.  See comments for '</t>
        </r>
        <r>
          <rPr>
            <b/>
            <sz val="7"/>
            <rFont val="Tahoma"/>
            <family val="2"/>
          </rPr>
          <t>a</t>
        </r>
        <r>
          <rPr>
            <b/>
            <vertAlign val="subscript"/>
            <sz val="7"/>
            <rFont val="Tahoma"/>
            <family val="2"/>
          </rPr>
          <t>x</t>
        </r>
        <r>
          <rPr>
            <sz val="7"/>
            <rFont val="Tahoma"/>
            <family val="2"/>
          </rPr>
          <t>'.</t>
        </r>
      </text>
    </comment>
    <comment ref="C3" authorId="0">
      <text>
        <r>
          <rPr>
            <b/>
            <sz val="7"/>
            <rFont val="Tahoma"/>
            <family val="2"/>
          </rPr>
          <t>M</t>
        </r>
        <r>
          <rPr>
            <b/>
            <vertAlign val="subscript"/>
            <sz val="7"/>
            <rFont val="Tahoma"/>
            <family val="2"/>
          </rPr>
          <t>x</t>
        </r>
        <r>
          <rPr>
            <sz val="7"/>
            <rFont val="Tahoma"/>
            <family val="2"/>
          </rPr>
          <t xml:space="preserve"> = Age-specific death rate.
This column can be modified with the age-specific mortality rate for a population to create a life table for that population.
</t>
        </r>
        <r>
          <rPr>
            <sz val="7"/>
            <rFont val="Tahoma"/>
            <family val="2"/>
          </rPr>
          <t>.</t>
        </r>
      </text>
    </comment>
    <comment ref="D3" authorId="1">
      <text>
        <r>
          <rPr>
            <sz val="8"/>
            <rFont val="Tahoma"/>
            <family val="2"/>
          </rPr>
          <t>Cauase-specific mortality rate.  In this example, the column refers to the ischemic heart disease mortality rate derived from the Stats Canada Health Indicators CD.  This column could be replaced by any cause-speicific mortality rate.</t>
        </r>
      </text>
    </comment>
    <comment ref="J3" authorId="1">
      <text>
        <r>
          <rPr>
            <sz val="8"/>
            <rFont val="Tahoma"/>
            <family val="0"/>
          </rPr>
          <t>This column is the cause-deleted HRQOL measure.  Meaning the HRQOL after a specific condition is eliminated from a population .  This example shows the mean Heatlh Utilities Index of Ontario after ischemic heart disease is eliminated.  Estimates were derived from the 1996/7 NPHS.</t>
        </r>
      </text>
    </comment>
    <comment ref="O3" authorId="1">
      <text>
        <r>
          <rPr>
            <sz val="8"/>
            <rFont val="Tahoma"/>
            <family val="2"/>
          </rPr>
          <t>Cause-deleted health expectancy.  In the this example, this is ischemic heart disease eliminated health-adjusted life expectancy.</t>
        </r>
      </text>
    </comment>
    <comment ref="C29" authorId="0">
      <text>
        <r>
          <rPr>
            <b/>
            <sz val="7"/>
            <rFont val="Tahoma"/>
            <family val="2"/>
          </rPr>
          <t>M</t>
        </r>
        <r>
          <rPr>
            <b/>
            <vertAlign val="subscript"/>
            <sz val="7"/>
            <rFont val="Tahoma"/>
            <family val="2"/>
          </rPr>
          <t>x</t>
        </r>
        <r>
          <rPr>
            <sz val="7"/>
            <rFont val="Tahoma"/>
            <family val="2"/>
          </rPr>
          <t xml:space="preserve"> = Age-specific death rate.
This column can be modified with the age-specific mortality rate for a population to create a life table for that population.
</t>
        </r>
        <r>
          <rPr>
            <sz val="7"/>
            <rFont val="Tahoma"/>
            <family val="2"/>
          </rPr>
          <t>.</t>
        </r>
      </text>
    </comment>
    <comment ref="D29" authorId="1">
      <text>
        <r>
          <rPr>
            <sz val="8"/>
            <rFont val="Tahoma"/>
            <family val="2"/>
          </rPr>
          <t>Cauase-specific mortality rate.  In this example, the column refers to the ischemic heart disease mortality rate derived from the Stats Canada Health Indicators CD.  This column could be replaced by any cause-speicific mortality rate.</t>
        </r>
      </text>
    </comment>
    <comment ref="E29" authorId="0">
      <text>
        <r>
          <rPr>
            <sz val="7"/>
            <rFont val="Tahoma"/>
            <family val="2"/>
          </rPr>
          <t>This column is cause-deleted mortality and is estaimate by substracting all-cause mortality by cause-specific mortality</t>
        </r>
      </text>
    </comment>
    <comment ref="F29"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G29" authorId="0">
      <text>
        <r>
          <rPr>
            <b/>
            <sz val="7"/>
            <rFont val="Tahoma"/>
            <family val="0"/>
          </rPr>
          <t>q</t>
        </r>
        <r>
          <rPr>
            <b/>
            <vertAlign val="subscript"/>
            <sz val="7"/>
            <rFont val="Tahoma"/>
            <family val="2"/>
          </rPr>
          <t>x</t>
        </r>
        <r>
          <rPr>
            <sz val="7"/>
            <rFont val="Tahoma"/>
            <family val="2"/>
          </rPr>
          <t xml:space="preserve"> = Conditional probablity that an indivdual entering the age interval will die in the age interval.  
Generally, this is the critical step in derivation of a life table.  Chiang's (1984) method used in this life table.
See:
Manuel DG,Goel V, Williams JI. The derivation of life expectancy at the local level. Chronic Dis Can 1998;19(2):52-6.
Chiang CL. </t>
        </r>
        <r>
          <rPr>
            <i/>
            <sz val="7"/>
            <rFont val="Tahoma"/>
            <family val="2"/>
          </rPr>
          <t>The Life Table and its Applications.</t>
        </r>
        <r>
          <rPr>
            <sz val="7"/>
            <rFont val="Tahoma"/>
            <family val="2"/>
          </rPr>
          <t>Malabar (FL): Robert E Krieger Publ Co, 1984.</t>
        </r>
      </text>
    </comment>
    <comment ref="H29" authorId="0">
      <text>
        <r>
          <rPr>
            <b/>
            <sz val="7"/>
            <rFont val="Tahoma"/>
            <family val="0"/>
          </rPr>
          <t>d</t>
        </r>
        <r>
          <rPr>
            <b/>
            <vertAlign val="subscript"/>
            <sz val="7"/>
            <rFont val="Tahoma"/>
            <family val="2"/>
          </rPr>
          <t>x</t>
        </r>
        <r>
          <rPr>
            <sz val="7"/>
            <rFont val="Tahoma"/>
            <family val="2"/>
          </rPr>
          <t xml:space="preserve"> = Number dying in the age interval</t>
        </r>
      </text>
    </comment>
    <comment ref="I29" authorId="0">
      <text>
        <r>
          <rPr>
            <b/>
            <sz val="7"/>
            <rFont val="Tahoma"/>
            <family val="0"/>
          </rPr>
          <t>L</t>
        </r>
        <r>
          <rPr>
            <b/>
            <vertAlign val="subscript"/>
            <sz val="7"/>
            <rFont val="Tahoma"/>
            <family val="2"/>
          </rPr>
          <t>x</t>
        </r>
        <r>
          <rPr>
            <sz val="7"/>
            <rFont val="Tahoma"/>
            <family val="2"/>
          </rPr>
          <t xml:space="preserve"> = Number of years lived lived during the age interval.</t>
        </r>
      </text>
    </comment>
    <comment ref="J29" authorId="1">
      <text>
        <r>
          <rPr>
            <sz val="8"/>
            <rFont val="Tahoma"/>
            <family val="0"/>
          </rPr>
          <t>This column is the cause-deleted HRQOL measure.  Meaning the HRQOL after a specific condition is eliminated from a population .  This example shows the mean Heatlh Utilities Index of Ontario after ischemic heart disease is eliminated.  Estimates were derived from the 1996/7 NPHS.</t>
        </r>
      </text>
    </comment>
    <comment ref="L29" authorId="0">
      <text>
        <r>
          <rPr>
            <b/>
            <sz val="7"/>
            <rFont val="Tahoma"/>
            <family val="0"/>
          </rPr>
          <t>T</t>
        </r>
        <r>
          <rPr>
            <b/>
            <vertAlign val="subscript"/>
            <sz val="7"/>
            <rFont val="Tahoma"/>
            <family val="2"/>
          </rPr>
          <t>x</t>
        </r>
        <r>
          <rPr>
            <sz val="7"/>
            <rFont val="Tahoma"/>
            <family val="2"/>
          </rPr>
          <t xml:space="preserve"> = Total number of years lived beyond the entering the age interval.</t>
        </r>
      </text>
    </comment>
    <comment ref="N29" authorId="0">
      <text>
        <r>
          <rPr>
            <b/>
            <sz val="7"/>
            <rFont val="Tahoma"/>
            <family val="0"/>
          </rPr>
          <t>e'</t>
        </r>
        <r>
          <rPr>
            <b/>
            <vertAlign val="subscript"/>
            <sz val="7"/>
            <rFont val="Tahoma"/>
            <family val="2"/>
          </rPr>
          <t>x</t>
        </r>
        <r>
          <rPr>
            <b/>
            <sz val="7"/>
            <rFont val="Tahoma"/>
            <family val="0"/>
          </rPr>
          <t xml:space="preserve"> </t>
        </r>
        <r>
          <rPr>
            <sz val="7"/>
            <rFont val="Tahoma"/>
            <family val="2"/>
          </rPr>
          <t xml:space="preserve">= Cause-deleted life expectancy at the beginning of the age inteval.
</t>
        </r>
      </text>
    </comment>
    <comment ref="O29" authorId="1">
      <text>
        <r>
          <rPr>
            <sz val="8"/>
            <rFont val="Tahoma"/>
            <family val="2"/>
          </rPr>
          <t>Cause-deleted health expectancy.  In the this example, this is ischemic heart disease eliminated health-adjusted life expectancy.</t>
        </r>
      </text>
    </comment>
    <comment ref="P29" authorId="0">
      <text>
        <r>
          <rPr>
            <b/>
            <sz val="7"/>
            <rFont val="Tahoma"/>
            <family val="0"/>
          </rPr>
          <t>n</t>
        </r>
        <r>
          <rPr>
            <b/>
            <vertAlign val="subscript"/>
            <sz val="7"/>
            <rFont val="Tahoma"/>
            <family val="2"/>
          </rPr>
          <t>x</t>
        </r>
        <r>
          <rPr>
            <sz val="7"/>
            <rFont val="Tahoma"/>
            <family val="2"/>
          </rPr>
          <t xml:space="preserve"> = Number of years in the age interval.</t>
        </r>
      </text>
    </comment>
    <comment ref="Q29" authorId="0">
      <text>
        <r>
          <rPr>
            <b/>
            <sz val="7"/>
            <rFont val="Tahoma"/>
            <family val="0"/>
          </rPr>
          <t>a</t>
        </r>
        <r>
          <rPr>
            <b/>
            <vertAlign val="subscript"/>
            <sz val="7"/>
            <rFont val="Tahoma"/>
            <family val="2"/>
          </rPr>
          <t>x</t>
        </r>
        <r>
          <rPr>
            <sz val="7"/>
            <rFont val="Tahoma"/>
            <family val="2"/>
          </rPr>
          <t xml:space="preserve"> = Fraction of the age interval lived by those in the cohort who die in the interval.  
The values are different for males and females.
The values used here are derived from life tables created by Hseih, 1997, for Canada, 1990.  The values will change very little over time or between populations within Canada or other developed countries.  
Values of '</t>
        </r>
        <r>
          <rPr>
            <b/>
            <sz val="7"/>
            <rFont val="Tahoma"/>
            <family val="2"/>
          </rPr>
          <t>a</t>
        </r>
        <r>
          <rPr>
            <sz val="7"/>
            <rFont val="Tahoma"/>
            <family val="2"/>
          </rPr>
          <t xml:space="preserve">' can be derived from reference populations or life tables using the methods outlined by Chiang, 1984.
Chiang CL. </t>
        </r>
        <r>
          <rPr>
            <i/>
            <sz val="7"/>
            <rFont val="Tahoma"/>
            <family val="2"/>
          </rPr>
          <t>The Life Table and its Applications.</t>
        </r>
        <r>
          <rPr>
            <sz val="7"/>
            <rFont val="Tahoma"/>
            <family val="2"/>
          </rPr>
          <t>Malabar (FL): Robert E Krieger Publ Co, 1984.</t>
        </r>
      </text>
    </comment>
  </commentList>
</comments>
</file>

<file path=xl/sharedStrings.xml><?xml version="1.0" encoding="utf-8"?>
<sst xmlns="http://schemas.openxmlformats.org/spreadsheetml/2006/main" count="195" uniqueCount="64">
  <si>
    <t>Abridged Life Table, Ontario, Females, 1996/7</t>
  </si>
  <si>
    <t>Ontario</t>
  </si>
  <si>
    <t>Age Group</t>
  </si>
  <si>
    <t>Female</t>
  </si>
  <si>
    <t>Age Interval</t>
  </si>
  <si>
    <t>(years)</t>
  </si>
  <si>
    <t>mHUI</t>
  </si>
  <si>
    <t>L'x</t>
  </si>
  <si>
    <t>T'x</t>
  </si>
  <si>
    <t>e'x (HALE)</t>
  </si>
  <si>
    <t>0-1</t>
  </si>
  <si>
    <t>1-4</t>
  </si>
  <si>
    <t>5-9</t>
  </si>
  <si>
    <t>10-14</t>
  </si>
  <si>
    <t>15-19</t>
  </si>
  <si>
    <t>20-24</t>
  </si>
  <si>
    <t>25-29</t>
  </si>
  <si>
    <t>30-34</t>
  </si>
  <si>
    <t>35-39</t>
  </si>
  <si>
    <t>40-44</t>
  </si>
  <si>
    <t>45-49</t>
  </si>
  <si>
    <t>50-54</t>
  </si>
  <si>
    <t>55-59</t>
  </si>
  <si>
    <t>60-64</t>
  </si>
  <si>
    <t>65-69</t>
  </si>
  <si>
    <t>70-74</t>
  </si>
  <si>
    <t>75-79</t>
  </si>
  <si>
    <t>80-84</t>
  </si>
  <si>
    <t>85-90</t>
  </si>
  <si>
    <t>90+</t>
  </si>
  <si>
    <t>a=</t>
  </si>
  <si>
    <t>b=</t>
  </si>
  <si>
    <t>Abridged Life Table, Ontario, Males, 1996/7</t>
  </si>
  <si>
    <t>Male</t>
  </si>
  <si>
    <r>
      <t>M</t>
    </r>
    <r>
      <rPr>
        <i/>
        <vertAlign val="subscript"/>
        <sz val="11"/>
        <rFont val="Arial"/>
        <family val="2"/>
      </rPr>
      <t>x</t>
    </r>
  </si>
  <si>
    <r>
      <t>l</t>
    </r>
    <r>
      <rPr>
        <i/>
        <vertAlign val="subscript"/>
        <sz val="11"/>
        <rFont val="Arial"/>
        <family val="2"/>
      </rPr>
      <t>x</t>
    </r>
  </si>
  <si>
    <r>
      <t>q</t>
    </r>
    <r>
      <rPr>
        <i/>
        <vertAlign val="subscript"/>
        <sz val="11"/>
        <rFont val="Arial"/>
        <family val="2"/>
      </rPr>
      <t>x</t>
    </r>
  </si>
  <si>
    <r>
      <t>d</t>
    </r>
    <r>
      <rPr>
        <i/>
        <vertAlign val="subscript"/>
        <sz val="11"/>
        <rFont val="Arial"/>
        <family val="2"/>
      </rPr>
      <t>x</t>
    </r>
  </si>
  <si>
    <r>
      <t>L</t>
    </r>
    <r>
      <rPr>
        <i/>
        <vertAlign val="subscript"/>
        <sz val="11"/>
        <rFont val="Arial"/>
        <family val="2"/>
      </rPr>
      <t>x</t>
    </r>
  </si>
  <si>
    <r>
      <t>T</t>
    </r>
    <r>
      <rPr>
        <i/>
        <vertAlign val="subscript"/>
        <sz val="11"/>
        <rFont val="Arial"/>
        <family val="2"/>
      </rPr>
      <t>x</t>
    </r>
  </si>
  <si>
    <r>
      <t>e</t>
    </r>
    <r>
      <rPr>
        <i/>
        <vertAlign val="subscript"/>
        <sz val="11"/>
        <rFont val="Arial"/>
        <family val="2"/>
      </rPr>
      <t>x</t>
    </r>
  </si>
  <si>
    <r>
      <t>var(q</t>
    </r>
    <r>
      <rPr>
        <i/>
        <vertAlign val="subscript"/>
        <sz val="11"/>
        <rFont val="Arial"/>
        <family val="2"/>
      </rPr>
      <t>x</t>
    </r>
    <r>
      <rPr>
        <i/>
        <sz val="11"/>
        <rFont val="Arial"/>
        <family val="2"/>
      </rPr>
      <t>)X10</t>
    </r>
    <r>
      <rPr>
        <i/>
        <vertAlign val="superscript"/>
        <sz val="11"/>
        <rFont val="Arial"/>
        <family val="2"/>
      </rPr>
      <t>-8</t>
    </r>
  </si>
  <si>
    <r>
      <t>SE(</t>
    </r>
    <r>
      <rPr>
        <i/>
        <sz val="11"/>
        <rFont val="Arial"/>
        <family val="2"/>
      </rPr>
      <t>e</t>
    </r>
    <r>
      <rPr>
        <i/>
        <vertAlign val="subscript"/>
        <sz val="11"/>
        <rFont val="Arial"/>
        <family val="2"/>
      </rPr>
      <t>x</t>
    </r>
    <r>
      <rPr>
        <sz val="11"/>
        <rFont val="Arial"/>
        <family val="2"/>
      </rPr>
      <t>)</t>
    </r>
  </si>
  <si>
    <r>
      <t>n</t>
    </r>
    <r>
      <rPr>
        <i/>
        <vertAlign val="subscript"/>
        <sz val="11"/>
        <rFont val="Arial"/>
        <family val="2"/>
      </rPr>
      <t>x</t>
    </r>
  </si>
  <si>
    <r>
      <t>a</t>
    </r>
    <r>
      <rPr>
        <i/>
        <vertAlign val="subscript"/>
        <sz val="11"/>
        <rFont val="Arial"/>
        <family val="2"/>
      </rPr>
      <t>x</t>
    </r>
  </si>
  <si>
    <r>
      <t>D</t>
    </r>
    <r>
      <rPr>
        <i/>
        <vertAlign val="subscript"/>
        <sz val="11"/>
        <rFont val="Arial"/>
        <family val="2"/>
      </rPr>
      <t>x</t>
    </r>
  </si>
  <si>
    <r>
      <t>l</t>
    </r>
    <r>
      <rPr>
        <vertAlign val="subscript"/>
        <sz val="11"/>
        <rFont val="Arial"/>
        <family val="2"/>
      </rPr>
      <t>x</t>
    </r>
    <r>
      <rPr>
        <vertAlign val="superscript"/>
        <sz val="11"/>
        <rFont val="Arial"/>
        <family val="2"/>
      </rPr>
      <t>2</t>
    </r>
    <r>
      <rPr>
        <sz val="11"/>
        <rFont val="Arial"/>
        <family val="2"/>
      </rPr>
      <t>[(1-a</t>
    </r>
    <r>
      <rPr>
        <vertAlign val="subscript"/>
        <sz val="11"/>
        <rFont val="Arial"/>
        <family val="2"/>
      </rPr>
      <t>x</t>
    </r>
    <r>
      <rPr>
        <sz val="11"/>
        <rFont val="Arial"/>
        <family val="2"/>
      </rPr>
      <t>)n</t>
    </r>
    <r>
      <rPr>
        <vertAlign val="subscript"/>
        <sz val="11"/>
        <rFont val="Arial"/>
        <family val="2"/>
      </rPr>
      <t>1</t>
    </r>
    <r>
      <rPr>
        <sz val="11"/>
        <rFont val="Arial"/>
        <family val="2"/>
      </rPr>
      <t>+e</t>
    </r>
    <r>
      <rPr>
        <vertAlign val="subscript"/>
        <sz val="11"/>
        <rFont val="Arial"/>
        <family val="2"/>
      </rPr>
      <t>x+1</t>
    </r>
    <r>
      <rPr>
        <sz val="11"/>
        <rFont val="Arial"/>
        <family val="2"/>
      </rPr>
      <t>]</t>
    </r>
    <r>
      <rPr>
        <vertAlign val="superscript"/>
        <sz val="11"/>
        <rFont val="Arial"/>
        <family val="2"/>
      </rPr>
      <t>2</t>
    </r>
    <r>
      <rPr>
        <sz val="11"/>
        <rFont val="Arial"/>
        <family val="2"/>
      </rPr>
      <t>var(q</t>
    </r>
    <r>
      <rPr>
        <vertAlign val="subscript"/>
        <sz val="11"/>
        <rFont val="Arial"/>
        <family val="2"/>
      </rPr>
      <t>x</t>
    </r>
    <r>
      <rPr>
        <sz val="11"/>
        <rFont val="Arial"/>
        <family val="2"/>
      </rPr>
      <t>)</t>
    </r>
    <r>
      <rPr>
        <vertAlign val="superscript"/>
        <sz val="11"/>
        <rFont val="Arial"/>
        <family val="2"/>
      </rPr>
      <t>2</t>
    </r>
  </si>
  <si>
    <r>
      <t>sum(l</t>
    </r>
    <r>
      <rPr>
        <vertAlign val="subscript"/>
        <sz val="11"/>
        <rFont val="Arial"/>
        <family val="2"/>
      </rPr>
      <t>x</t>
    </r>
    <r>
      <rPr>
        <vertAlign val="superscript"/>
        <sz val="11"/>
        <rFont val="Arial"/>
        <family val="2"/>
      </rPr>
      <t>2</t>
    </r>
    <r>
      <rPr>
        <sz val="11"/>
        <rFont val="Arial"/>
        <family val="2"/>
      </rPr>
      <t>[(1-a</t>
    </r>
    <r>
      <rPr>
        <vertAlign val="subscript"/>
        <sz val="11"/>
        <rFont val="Arial"/>
        <family val="2"/>
      </rPr>
      <t>x</t>
    </r>
    <r>
      <rPr>
        <sz val="11"/>
        <rFont val="Arial"/>
        <family val="2"/>
      </rPr>
      <t>)n</t>
    </r>
    <r>
      <rPr>
        <vertAlign val="subscript"/>
        <sz val="11"/>
        <rFont val="Arial"/>
        <family val="2"/>
      </rPr>
      <t>1</t>
    </r>
    <r>
      <rPr>
        <sz val="11"/>
        <rFont val="Arial"/>
        <family val="2"/>
      </rPr>
      <t>+e</t>
    </r>
    <r>
      <rPr>
        <vertAlign val="subscript"/>
        <sz val="11"/>
        <rFont val="Arial"/>
        <family val="2"/>
      </rPr>
      <t>x+1</t>
    </r>
    <r>
      <rPr>
        <sz val="11"/>
        <rFont val="Arial"/>
        <family val="2"/>
      </rPr>
      <t>]</t>
    </r>
    <r>
      <rPr>
        <vertAlign val="superscript"/>
        <sz val="11"/>
        <rFont val="Arial"/>
        <family val="2"/>
      </rPr>
      <t>2</t>
    </r>
    <r>
      <rPr>
        <sz val="11"/>
        <rFont val="Arial"/>
        <family val="2"/>
      </rPr>
      <t>var(q</t>
    </r>
    <r>
      <rPr>
        <vertAlign val="subscript"/>
        <sz val="11"/>
        <rFont val="Arial"/>
        <family val="2"/>
      </rPr>
      <t>x</t>
    </r>
    <r>
      <rPr>
        <sz val="11"/>
        <rFont val="Arial"/>
        <family val="2"/>
      </rPr>
      <t>)</t>
    </r>
    <r>
      <rPr>
        <vertAlign val="superscript"/>
        <sz val="11"/>
        <rFont val="Arial"/>
        <family val="2"/>
      </rPr>
      <t>2</t>
    </r>
    <r>
      <rPr>
        <sz val="11"/>
        <rFont val="Arial"/>
        <family val="2"/>
      </rPr>
      <t>)</t>
    </r>
  </si>
  <si>
    <r>
      <t>M'</t>
    </r>
    <r>
      <rPr>
        <i/>
        <vertAlign val="subscript"/>
        <sz val="11"/>
        <rFont val="Arial"/>
        <family val="2"/>
      </rPr>
      <t>x</t>
    </r>
  </si>
  <si>
    <t>m'HUI</t>
  </si>
  <si>
    <t>L"x</t>
  </si>
  <si>
    <t>T"x</t>
  </si>
  <si>
    <t>e"x (HALE)</t>
  </si>
  <si>
    <t>S(x)</t>
  </si>
  <si>
    <t>S'(x)</t>
  </si>
  <si>
    <t>l'x</t>
  </si>
  <si>
    <t>No cause deleted</t>
  </si>
  <si>
    <t>Cause-deleted</t>
  </si>
  <si>
    <t>Heart Disease Deleted</t>
  </si>
  <si>
    <t>These rows are for the survival curve plots</t>
  </si>
  <si>
    <t>Mcx</t>
  </si>
  <si>
    <t>HRQOL</t>
  </si>
  <si>
    <t>Health expectancy</t>
  </si>
  <si>
    <r>
      <t>e'</t>
    </r>
    <r>
      <rPr>
        <i/>
        <vertAlign val="subscript"/>
        <sz val="11"/>
        <rFont val="Arial"/>
        <family val="2"/>
      </rPr>
      <t>x</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</si>
</sst>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
    <numFmt numFmtId="173" formatCode="0.0000"/>
    <numFmt numFmtId="174" formatCode="0.00000"/>
    <numFmt numFmtId="175" formatCode="&quot;Yes&quot;;&quot;Yes&quot;;&quot;No&quot;"/>
    <numFmt numFmtId="176" formatCode="&quot;True&quot;;&quot;True&quot;;&quot;False&quot;"/>
    <numFmt numFmtId="177" formatCode="&quot;On&quot;;&quot;On&quot;;&quot;Off&quot;"/>
    <numFmt numFmtId="178" formatCode="0.000000000000"/>
    <numFmt numFmtId="179" formatCode="0.000"/>
    <numFmt numFmtId="180" formatCode="0.0000000"/>
    <numFmt numFmtId="181" formatCode="0.00000000"/>
    <numFmt numFmtId="182" formatCode="0.0"/>
    <numFmt numFmtId="183" formatCode="0.000000000"/>
    <numFmt numFmtId="184" formatCode="0.0000000000"/>
  </numFmts>
  <fonts count="16">
    <font>
      <sz val="10"/>
      <name val="Arial"/>
      <family val="0"/>
    </font>
    <font>
      <u val="single"/>
      <sz val="10"/>
      <color indexed="36"/>
      <name val="Arial"/>
      <family val="0"/>
    </font>
    <font>
      <u val="single"/>
      <sz val="10"/>
      <color indexed="12"/>
      <name val="Arial"/>
      <family val="0"/>
    </font>
    <font>
      <sz val="11"/>
      <name val="Arial"/>
      <family val="2"/>
    </font>
    <font>
      <i/>
      <vertAlign val="subscript"/>
      <sz val="11"/>
      <name val="Arial"/>
      <family val="2"/>
    </font>
    <font>
      <i/>
      <sz val="11"/>
      <name val="Arial"/>
      <family val="2"/>
    </font>
    <font>
      <i/>
      <vertAlign val="superscript"/>
      <sz val="11"/>
      <name val="Arial"/>
      <family val="2"/>
    </font>
    <font>
      <vertAlign val="subscript"/>
      <sz val="11"/>
      <name val="Arial"/>
      <family val="2"/>
    </font>
    <font>
      <vertAlign val="superscript"/>
      <sz val="11"/>
      <name val="Arial"/>
      <family val="2"/>
    </font>
    <font>
      <b/>
      <sz val="7"/>
      <name val="Tahoma"/>
      <family val="2"/>
    </font>
    <font>
      <b/>
      <vertAlign val="subscript"/>
      <sz val="7"/>
      <name val="Tahoma"/>
      <family val="2"/>
    </font>
    <font>
      <sz val="7"/>
      <name val="Tahoma"/>
      <family val="2"/>
    </font>
    <font>
      <i/>
      <sz val="7"/>
      <name val="Tahoma"/>
      <family val="2"/>
    </font>
    <font>
      <b/>
      <sz val="11"/>
      <name val="Arial"/>
      <family val="2"/>
    </font>
    <font>
      <sz val="8"/>
      <name val="Tahoma"/>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3" fillId="0" borderId="0" xfId="0" applyFont="1" applyFill="1" applyAlignment="1">
      <alignment/>
    </xf>
    <xf numFmtId="0" fontId="3" fillId="0" borderId="0"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Fill="1" applyBorder="1" applyAlignment="1">
      <alignment/>
    </xf>
    <xf numFmtId="0" fontId="3" fillId="0" borderId="0" xfId="0" applyFont="1" applyFill="1" applyBorder="1" applyAlignment="1">
      <alignment horizontal="center"/>
    </xf>
    <xf numFmtId="174"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3" fillId="0" borderId="0" xfId="0" applyFont="1" applyFill="1" applyAlignment="1">
      <alignment horizontal="center"/>
    </xf>
    <xf numFmtId="178" fontId="3" fillId="0" borderId="0" xfId="0" applyNumberFormat="1" applyFont="1" applyFill="1" applyAlignment="1">
      <alignment/>
    </xf>
    <xf numFmtId="174" fontId="3" fillId="0" borderId="0" xfId="0" applyNumberFormat="1" applyFont="1" applyFill="1" applyAlignment="1">
      <alignment horizontal="center"/>
    </xf>
    <xf numFmtId="1" fontId="3" fillId="0" borderId="0" xfId="0" applyNumberFormat="1" applyFont="1" applyFill="1" applyAlignment="1">
      <alignment/>
    </xf>
    <xf numFmtId="174" fontId="0" fillId="0" borderId="0" xfId="0" applyNumberFormat="1" applyAlignment="1">
      <alignment/>
    </xf>
    <xf numFmtId="184" fontId="3" fillId="0" borderId="0" xfId="0" applyNumberFormat="1" applyFont="1" applyFill="1" applyAlignment="1">
      <alignment/>
    </xf>
    <xf numFmtId="184" fontId="3" fillId="0" borderId="0" xfId="0" applyNumberFormat="1" applyFont="1" applyFill="1" applyBorder="1" applyAlignment="1">
      <alignment horizontal="center"/>
    </xf>
    <xf numFmtId="184" fontId="5" fillId="0" borderId="1" xfId="0" applyNumberFormat="1" applyFont="1" applyFill="1" applyBorder="1" applyAlignment="1">
      <alignment horizontal="center"/>
    </xf>
    <xf numFmtId="0" fontId="3" fillId="2" borderId="0" xfId="0" applyFont="1" applyFill="1" applyAlignment="1">
      <alignment/>
    </xf>
    <xf numFmtId="0" fontId="13" fillId="2" borderId="0" xfId="0" applyFont="1" applyFill="1" applyAlignment="1">
      <alignment/>
    </xf>
    <xf numFmtId="0" fontId="5" fillId="2" borderId="1" xfId="0" applyFont="1" applyFill="1" applyBorder="1" applyAlignment="1">
      <alignment horizontal="center"/>
    </xf>
    <xf numFmtId="0" fontId="0" fillId="2" borderId="0" xfId="0" applyFill="1" applyAlignment="1">
      <alignment/>
    </xf>
    <xf numFmtId="0" fontId="3" fillId="2" borderId="1" xfId="0" applyFont="1" applyFill="1" applyBorder="1" applyAlignment="1">
      <alignment/>
    </xf>
    <xf numFmtId="0" fontId="3" fillId="2" borderId="0" xfId="0" applyNumberFormat="1" applyFont="1" applyFill="1" applyBorder="1" applyAlignment="1">
      <alignment horizontal="center"/>
    </xf>
    <xf numFmtId="1" fontId="3" fillId="2" borderId="0" xfId="0" applyNumberFormat="1" applyFont="1" applyFill="1" applyBorder="1" applyAlignment="1">
      <alignment horizontal="center"/>
    </xf>
    <xf numFmtId="0" fontId="3" fillId="3" borderId="0" xfId="0" applyFont="1" applyFill="1" applyBorder="1" applyAlignment="1">
      <alignment horizontal="center"/>
    </xf>
    <xf numFmtId="172" fontId="3" fillId="3" borderId="0" xfId="0" applyNumberFormat="1" applyFont="1" applyFill="1" applyBorder="1" applyAlignment="1">
      <alignment horizontal="center"/>
    </xf>
    <xf numFmtId="0" fontId="0" fillId="3" borderId="0" xfId="0" applyFill="1" applyAlignment="1">
      <alignment/>
    </xf>
    <xf numFmtId="0" fontId="3" fillId="3" borderId="0" xfId="0" applyFont="1" applyFill="1" applyAlignment="1">
      <alignment/>
    </xf>
    <xf numFmtId="1" fontId="3" fillId="3" borderId="0" xfId="0" applyNumberFormat="1" applyFont="1" applyFill="1" applyBorder="1" applyAlignment="1">
      <alignment horizontal="center"/>
    </xf>
    <xf numFmtId="184" fontId="0" fillId="3" borderId="0" xfId="0" applyNumberFormat="1" applyFill="1" applyAlignment="1">
      <alignment/>
    </xf>
    <xf numFmtId="174" fontId="0" fillId="3"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'Life expectancy and HALE'!$X$4</c:f>
              <c:strCache>
                <c:ptCount val="1"/>
                <c:pt idx="0">
                  <c:v>S(x)</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strRef>
              <c:f>'Life expectancy and HALE'!$B$5:$B$24</c:f>
              <c:strCache>
                <c:ptCount val="20"/>
                <c:pt idx="0">
                  <c:v>0-1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80-84</c:v>
                </c:pt>
                <c:pt idx="18">
                  <c:v>85-90</c:v>
                </c:pt>
                <c:pt idx="19">
                  <c:v>90+</c:v>
                </c:pt>
              </c:strCache>
            </c:strRef>
          </c:cat>
          <c:val>
            <c:numRef>
              <c:f>'Life expectancy and HALE'!$X$5:$X$24</c:f>
              <c:numCache>
                <c:ptCount val="20"/>
                <c:pt idx="0">
                  <c:v>1</c:v>
                </c:pt>
                <c:pt idx="1">
                  <c:v>0.9952833774807766</c:v>
                </c:pt>
                <c:pt idx="2">
                  <c:v>0.9943423718533937</c:v>
                </c:pt>
                <c:pt idx="3">
                  <c:v>0.993806419984216</c:v>
                </c:pt>
                <c:pt idx="4">
                  <c:v>0.9931779423448769</c:v>
                </c:pt>
                <c:pt idx="5">
                  <c:v>0.991899984573665</c:v>
                </c:pt>
                <c:pt idx="6">
                  <c:v>0.990541872269142</c:v>
                </c:pt>
                <c:pt idx="7">
                  <c:v>0.9889960192231992</c:v>
                </c:pt>
                <c:pt idx="8">
                  <c:v>0.9868708795557474</c:v>
                </c:pt>
                <c:pt idx="9">
                  <c:v>0.9835865144631105</c:v>
                </c:pt>
                <c:pt idx="10">
                  <c:v>0.9782033760959079</c:v>
                </c:pt>
                <c:pt idx="11">
                  <c:v>0.9695805125575203</c:v>
                </c:pt>
                <c:pt idx="12">
                  <c:v>0.9560415244131033</c:v>
                </c:pt>
                <c:pt idx="13">
                  <c:v>0.9332602917190299</c:v>
                </c:pt>
                <c:pt idx="14">
                  <c:v>0.8979638840275658</c:v>
                </c:pt>
                <c:pt idx="15">
                  <c:v>0.8453474066551114</c:v>
                </c:pt>
                <c:pt idx="16">
                  <c:v>0.7646747141022208</c:v>
                </c:pt>
                <c:pt idx="17">
                  <c:v>0.6462503806928176</c:v>
                </c:pt>
                <c:pt idx="18">
                  <c:v>0.4763937955335883</c:v>
                </c:pt>
                <c:pt idx="19">
                  <c:v>0.27558351179190366</c:v>
                </c:pt>
              </c:numCache>
            </c:numRef>
          </c:val>
        </c:ser>
        <c:ser>
          <c:idx val="1"/>
          <c:order val="1"/>
          <c:tx>
            <c:strRef>
              <c:f>'Life expectancy and HALE'!$AB$4</c:f>
              <c:strCache>
                <c:ptCount val="1"/>
                <c:pt idx="0">
                  <c:v>S'(x)</c:v>
                </c:pt>
              </c:strCache>
            </c:strRef>
          </c:tx>
          <c:extLst>
            <c:ext xmlns:c14="http://schemas.microsoft.com/office/drawing/2007/8/2/chart" uri="{6F2FDCE9-48DA-4B69-8628-5D25D57E5C99}">
              <c14:invertSolidFillFmt>
                <c14:spPr>
                  <a:solidFill>
                    <a:srgbClr val="000000"/>
                  </a:solidFill>
                </c14:spPr>
              </c14:invertSolidFillFmt>
            </c:ext>
          </c:extLst>
          <c:cat>
            <c:strRef>
              <c:f>'Life expectancy and HALE'!$B$5:$B$24</c:f>
              <c:strCache>
                <c:ptCount val="20"/>
                <c:pt idx="0">
                  <c:v>0-1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80-84</c:v>
                </c:pt>
                <c:pt idx="18">
                  <c:v>85-90</c:v>
                </c:pt>
                <c:pt idx="19">
                  <c:v>90+</c:v>
                </c:pt>
              </c:strCache>
            </c:strRef>
          </c:cat>
          <c:val>
            <c:numRef>
              <c:f>'Life expectancy and HALE'!$AB$5:$AB$24</c:f>
              <c:numCache>
                <c:ptCount val="20"/>
                <c:pt idx="0">
                  <c:v>-0.025399999999999978</c:v>
                </c:pt>
                <c:pt idx="1">
                  <c:v>-0.025280197788011716</c:v>
                </c:pt>
                <c:pt idx="2">
                  <c:v>-0.014209152493785071</c:v>
                </c:pt>
                <c:pt idx="3">
                  <c:v>-0.0322192041358883</c:v>
                </c:pt>
                <c:pt idx="4">
                  <c:v>-0.05112880047191426</c:v>
                </c:pt>
                <c:pt idx="5">
                  <c:v>-0.05370146516481822</c:v>
                </c:pt>
                <c:pt idx="6">
                  <c:v>-0.049071444352213334</c:v>
                </c:pt>
                <c:pt idx="7">
                  <c:v>-0.05449368065919824</c:v>
                </c:pt>
                <c:pt idx="8">
                  <c:v>-0.06174851093380318</c:v>
                </c:pt>
                <c:pt idx="9">
                  <c:v>-0.07467388817803933</c:v>
                </c:pt>
                <c:pt idx="10">
                  <c:v>-0.0892023658661859</c:v>
                </c:pt>
                <c:pt idx="11">
                  <c:v>-0.10285310077210175</c:v>
                </c:pt>
                <c:pt idx="12">
                  <c:v>-0.12251672135353919</c:v>
                </c:pt>
                <c:pt idx="13">
                  <c:v>-0.1140817380597342</c:v>
                </c:pt>
                <c:pt idx="14">
                  <c:v>-0.10682178364391914</c:v>
                </c:pt>
                <c:pt idx="15">
                  <c:v>-0.11892347316824103</c:v>
                </c:pt>
                <c:pt idx="16">
                  <c:v>-0.1217285677379325</c:v>
                </c:pt>
                <c:pt idx="17">
                  <c:v>-0.13528605469423438</c:v>
                </c:pt>
                <c:pt idx="18">
                  <c:v>-0.12452933815248002</c:v>
                </c:pt>
                <c:pt idx="19">
                  <c:v>-0.08307740546478726</c:v>
                </c:pt>
              </c:numCache>
            </c:numRef>
          </c:val>
        </c:ser>
        <c:axId val="37498551"/>
        <c:axId val="1942640"/>
      </c:areaChart>
      <c:catAx>
        <c:axId val="37498551"/>
        <c:scaling>
          <c:orientation val="minMax"/>
        </c:scaling>
        <c:axPos val="b"/>
        <c:delete val="0"/>
        <c:numFmt formatCode="General" sourceLinked="1"/>
        <c:majorTickMark val="out"/>
        <c:minorTickMark val="none"/>
        <c:tickLblPos val="nextTo"/>
        <c:crossAx val="1942640"/>
        <c:crosses val="autoZero"/>
        <c:auto val="1"/>
        <c:lblOffset val="100"/>
        <c:noMultiLvlLbl val="0"/>
      </c:catAx>
      <c:valAx>
        <c:axId val="1942640"/>
        <c:scaling>
          <c:orientation val="minMax"/>
          <c:max val="1"/>
        </c:scaling>
        <c:axPos val="l"/>
        <c:delete val="0"/>
        <c:numFmt formatCode="General" sourceLinked="1"/>
        <c:majorTickMark val="out"/>
        <c:minorTickMark val="none"/>
        <c:tickLblPos val="nextTo"/>
        <c:crossAx val="37498551"/>
        <c:crossesAt val="1"/>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61"/>
  <dimension ref="A1:AB52"/>
  <sheetViews>
    <sheetView tabSelected="1" zoomScale="75" zoomScaleNormal="75" workbookViewId="0" topLeftCell="B2">
      <pane xSplit="1" ySplit="3" topLeftCell="C5" activePane="bottomRight" state="frozen"/>
      <selection pane="topLeft" activeCell="B2" sqref="B2"/>
      <selection pane="topRight" activeCell="C2" sqref="C2"/>
      <selection pane="bottomLeft" activeCell="B4" sqref="B4"/>
      <selection pane="bottomRight" activeCell="B28" sqref="B28:M50"/>
    </sheetView>
  </sheetViews>
  <sheetFormatPr defaultColWidth="9.140625" defaultRowHeight="12.75"/>
  <cols>
    <col min="1" max="1" width="11.00390625" style="1" customWidth="1"/>
    <col min="2" max="2" width="10.8515625" style="1" customWidth="1"/>
    <col min="3" max="3" width="12.140625" style="1" customWidth="1"/>
    <col min="4" max="4" width="10.00390625" style="1" customWidth="1"/>
    <col min="5" max="5" width="12.140625" style="1" customWidth="1"/>
    <col min="6" max="6" width="9.28125" style="1" customWidth="1"/>
    <col min="7" max="9" width="11.140625" style="1" customWidth="1"/>
    <col min="10" max="11" width="11.00390625" style="1" customWidth="1"/>
    <col min="12" max="12" width="9.8515625" style="1" customWidth="1"/>
    <col min="13" max="13" width="12.57421875" style="1" customWidth="1"/>
    <col min="14" max="14" width="15.7109375" style="1" customWidth="1"/>
    <col min="15" max="15" width="12.8515625" style="1" customWidth="1"/>
    <col min="16" max="16" width="6.57421875" style="1" customWidth="1"/>
    <col min="17" max="17" width="6.28125" style="1" customWidth="1"/>
    <col min="18" max="18" width="8.00390625" style="1" customWidth="1"/>
    <col min="19" max="19" width="9.140625" style="1" customWidth="1"/>
    <col min="20" max="20" width="24.28125" style="1" customWidth="1"/>
    <col min="21" max="21" width="28.421875" style="1" customWidth="1"/>
    <col min="22" max="22" width="9.140625" style="1" customWidth="1"/>
    <col min="23" max="23" width="10.00390625" style="20" customWidth="1"/>
    <col min="24" max="24" width="9.140625" style="20" customWidth="1"/>
    <col min="25" max="25" width="11.140625" style="20" customWidth="1"/>
    <col min="26" max="28" width="9.140625" style="20" customWidth="1"/>
    <col min="29" max="16384" width="9.140625" style="1" customWidth="1"/>
  </cols>
  <sheetData>
    <row r="1" spans="3:12" ht="14.25">
      <c r="C1" s="1" t="s">
        <v>0</v>
      </c>
      <c r="L1" s="1" t="s">
        <v>1</v>
      </c>
    </row>
    <row r="2" spans="3:24" ht="15">
      <c r="C2" s="1" t="s">
        <v>0</v>
      </c>
      <c r="L2" s="1" t="s">
        <v>1</v>
      </c>
      <c r="X2" s="21" t="s">
        <v>59</v>
      </c>
    </row>
    <row r="3" spans="1:13" ht="14.25">
      <c r="A3" s="2"/>
      <c r="B3" s="2" t="s">
        <v>2</v>
      </c>
      <c r="C3" s="2"/>
      <c r="H3" s="1" t="s">
        <v>61</v>
      </c>
      <c r="L3" s="1" t="s">
        <v>3</v>
      </c>
      <c r="M3" s="1" t="s">
        <v>62</v>
      </c>
    </row>
    <row r="4" spans="1:28" ht="18.75">
      <c r="A4" s="3" t="s">
        <v>4</v>
      </c>
      <c r="B4" s="4" t="s">
        <v>5</v>
      </c>
      <c r="C4" s="5" t="s">
        <v>34</v>
      </c>
      <c r="D4" s="5" t="s">
        <v>35</v>
      </c>
      <c r="E4" s="5" t="s">
        <v>36</v>
      </c>
      <c r="F4" s="5" t="s">
        <v>37</v>
      </c>
      <c r="G4" s="5" t="s">
        <v>38</v>
      </c>
      <c r="H4" s="5" t="s">
        <v>6</v>
      </c>
      <c r="I4" s="5" t="s">
        <v>7</v>
      </c>
      <c r="J4" s="5" t="s">
        <v>39</v>
      </c>
      <c r="K4" s="5" t="s">
        <v>8</v>
      </c>
      <c r="L4" s="5" t="s">
        <v>40</v>
      </c>
      <c r="M4" s="5" t="s">
        <v>9</v>
      </c>
      <c r="N4" s="5" t="s">
        <v>41</v>
      </c>
      <c r="O4" s="3" t="s">
        <v>42</v>
      </c>
      <c r="P4" s="3"/>
      <c r="Q4" s="5" t="s">
        <v>43</v>
      </c>
      <c r="R4" s="5" t="s">
        <v>44</v>
      </c>
      <c r="S4" s="5" t="s">
        <v>45</v>
      </c>
      <c r="T4" s="3" t="s">
        <v>46</v>
      </c>
      <c r="U4" s="3" t="s">
        <v>47</v>
      </c>
      <c r="W4" s="22" t="s">
        <v>35</v>
      </c>
      <c r="X4" s="20" t="s">
        <v>53</v>
      </c>
      <c r="Y4" s="22" t="s">
        <v>6</v>
      </c>
      <c r="Z4" s="20" t="s">
        <v>55</v>
      </c>
      <c r="AA4" s="20" t="s">
        <v>56</v>
      </c>
      <c r="AB4" s="20" t="s">
        <v>54</v>
      </c>
    </row>
    <row r="5" spans="1:28" ht="14.25">
      <c r="A5" s="7">
        <v>1</v>
      </c>
      <c r="B5" s="2" t="s">
        <v>10</v>
      </c>
      <c r="C5" s="27">
        <v>0.004736056746177634</v>
      </c>
      <c r="D5" s="2">
        <v>100000</v>
      </c>
      <c r="E5" s="8">
        <f aca="true" t="shared" si="0" ref="E5:E23">nx*MMx/(1+(1-ax)*nx*MMx)</f>
        <v>0.004716622519223467</v>
      </c>
      <c r="F5" s="9">
        <f aca="true" t="shared" si="1" ref="F5:F24">lx*qx</f>
        <v>471.66225192234674</v>
      </c>
      <c r="G5" s="9">
        <f aca="true" t="shared" si="2" ref="G5:G23">nx*(lx-dx)+ax*nx*dx</f>
        <v>99589.65384082757</v>
      </c>
      <c r="H5" s="29">
        <v>0.9746</v>
      </c>
      <c r="I5" s="9">
        <f aca="true" t="shared" si="3" ref="I5:I24">H5*G5</f>
        <v>97060.07663327055</v>
      </c>
      <c r="J5" s="9">
        <f aca="true" t="shared" si="4" ref="J5:J23">J6+G5</f>
        <v>8140888.026416523</v>
      </c>
      <c r="K5" s="9">
        <f>SUM(I5:I24)</f>
        <v>7411193.799613367</v>
      </c>
      <c r="L5" s="10">
        <f aca="true" t="shared" si="5" ref="L5:L24">TTx/lx</f>
        <v>81.40888026416523</v>
      </c>
      <c r="M5" s="10">
        <f aca="true" t="shared" si="6" ref="M5:M24">K5/D5</f>
        <v>74.11193799613366</v>
      </c>
      <c r="N5" s="8">
        <f aca="true" t="shared" si="7" ref="N5:N23">(((qx^2)*(1-qx))/DDx)*10^8</f>
        <v>1.8622034915020358</v>
      </c>
      <c r="O5" s="11">
        <f aca="true" t="shared" si="8" ref="O5:O23">(U5/lx^2)^0.5</f>
        <v>0.03379313511983748</v>
      </c>
      <c r="P5" s="10"/>
      <c r="Q5" s="12">
        <v>1</v>
      </c>
      <c r="R5" s="10">
        <v>0.13</v>
      </c>
      <c r="S5" s="31">
        <v>1189</v>
      </c>
      <c r="T5" s="10">
        <f aca="true" t="shared" si="9" ref="T5:T23">(lx^2)*((((1-ax)*nx)+L6)^2)*(((qx^2)*(1-qx))/DDx)</f>
        <v>1241906.9535904157</v>
      </c>
      <c r="U5" s="10">
        <f aca="true" t="shared" si="10" ref="U5:U21">U6+T5</f>
        <v>11419759.812275933</v>
      </c>
      <c r="W5" s="25">
        <v>100000</v>
      </c>
      <c r="X5" s="20">
        <f>W5/$W$5</f>
        <v>1</v>
      </c>
      <c r="Y5" s="23">
        <v>0.9746</v>
      </c>
      <c r="Z5" s="20">
        <f>Y5*W5</f>
        <v>97460</v>
      </c>
      <c r="AA5" s="20">
        <f>Z5/$W$5</f>
        <v>0.9746</v>
      </c>
      <c r="AB5" s="20">
        <f>AA5-X5</f>
        <v>-0.025399999999999978</v>
      </c>
    </row>
    <row r="6" spans="1:28" ht="14.25">
      <c r="A6" s="7">
        <v>2</v>
      </c>
      <c r="B6" s="2" t="s">
        <v>11</v>
      </c>
      <c r="C6" s="27">
        <v>0.00023649818170600877</v>
      </c>
      <c r="D6" s="9">
        <f aca="true" t="shared" si="11" ref="D6:D24">$D5-$F5</f>
        <v>99528.33774807765</v>
      </c>
      <c r="E6" s="8">
        <f t="shared" si="0"/>
        <v>0.000945465029029887</v>
      </c>
      <c r="F6" s="9">
        <f t="shared" si="1"/>
        <v>94.10056273828265</v>
      </c>
      <c r="G6" s="9">
        <f t="shared" si="2"/>
        <v>397891.2736642483</v>
      </c>
      <c r="H6" s="29">
        <v>0.9746</v>
      </c>
      <c r="I6" s="9">
        <f t="shared" si="3"/>
        <v>387784.8353131764</v>
      </c>
      <c r="J6" s="9">
        <f t="shared" si="4"/>
        <v>8041298.372575696</v>
      </c>
      <c r="K6" s="9">
        <f aca="true" t="shared" si="12" ref="K6:K24">K5-I5</f>
        <v>7314133.722980096</v>
      </c>
      <c r="L6" s="10">
        <f t="shared" si="5"/>
        <v>80.7940588029263</v>
      </c>
      <c r="M6" s="10">
        <f t="shared" si="6"/>
        <v>73.48795215984973</v>
      </c>
      <c r="N6" s="8">
        <f t="shared" si="7"/>
        <v>0.3370033834085517</v>
      </c>
      <c r="O6" s="11">
        <f t="shared" si="8"/>
        <v>0.03205393361421866</v>
      </c>
      <c r="P6" s="10"/>
      <c r="Q6" s="12">
        <v>4</v>
      </c>
      <c r="R6" s="10">
        <v>0.41</v>
      </c>
      <c r="S6" s="31">
        <f>105+64+51+45</f>
        <v>265</v>
      </c>
      <c r="T6" s="10">
        <f t="shared" si="9"/>
        <v>209553.9010813037</v>
      </c>
      <c r="U6" s="10">
        <f t="shared" si="10"/>
        <v>10177852.858685518</v>
      </c>
      <c r="W6" s="26">
        <f aca="true" t="shared" si="13" ref="W6:W24">$D5-$F5</f>
        <v>99528.33774807765</v>
      </c>
      <c r="X6" s="20">
        <f aca="true" t="shared" si="14" ref="X6:X24">W6/$W$5</f>
        <v>0.9952833774807766</v>
      </c>
      <c r="Y6" s="23">
        <v>0.9746</v>
      </c>
      <c r="Z6" s="20">
        <f aca="true" t="shared" si="15" ref="Z6:Z24">Y6*W6</f>
        <v>97000.31796927648</v>
      </c>
      <c r="AA6" s="20">
        <f aca="true" t="shared" si="16" ref="AA6:AA24">Z6/$W$5</f>
        <v>0.9700031796927648</v>
      </c>
      <c r="AB6" s="20">
        <f aca="true" t="shared" si="17" ref="AB6:AB24">AA6-X6</f>
        <v>-0.025280197788011716</v>
      </c>
    </row>
    <row r="7" spans="1:28" ht="14.25">
      <c r="A7" s="7">
        <v>3</v>
      </c>
      <c r="B7" s="2" t="s">
        <v>12</v>
      </c>
      <c r="C7" s="27">
        <v>0.00010783049046898276</v>
      </c>
      <c r="D7" s="9">
        <f t="shared" si="11"/>
        <v>99434.23718533937</v>
      </c>
      <c r="E7" s="8">
        <f t="shared" si="0"/>
        <v>0.00053900133832036</v>
      </c>
      <c r="F7" s="9">
        <f t="shared" si="1"/>
        <v>53.59518691776203</v>
      </c>
      <c r="G7" s="9">
        <f t="shared" si="2"/>
        <v>497031.8384407107</v>
      </c>
      <c r="H7" s="29">
        <v>0.98571</v>
      </c>
      <c r="I7" s="9">
        <f t="shared" si="3"/>
        <v>489929.2534693929</v>
      </c>
      <c r="J7" s="9">
        <f t="shared" si="4"/>
        <v>7643407.098911447</v>
      </c>
      <c r="K7" s="9">
        <f t="shared" si="12"/>
        <v>6926348.887666919</v>
      </c>
      <c r="L7" s="10">
        <f t="shared" si="5"/>
        <v>76.86896702053038</v>
      </c>
      <c r="M7" s="10">
        <f t="shared" si="6"/>
        <v>69.65758559354789</v>
      </c>
      <c r="N7" s="8">
        <f t="shared" si="7"/>
        <v>0.17923817946031217</v>
      </c>
      <c r="O7" s="11">
        <f t="shared" si="8"/>
        <v>0.03175225551967642</v>
      </c>
      <c r="P7" s="10"/>
      <c r="Q7" s="12">
        <v>5</v>
      </c>
      <c r="R7" s="10">
        <v>0.48</v>
      </c>
      <c r="S7" s="31">
        <v>162</v>
      </c>
      <c r="T7" s="10">
        <f t="shared" si="9"/>
        <v>98383.29712594835</v>
      </c>
      <c r="U7" s="10">
        <f t="shared" si="10"/>
        <v>9968298.957604215</v>
      </c>
      <c r="W7" s="26">
        <f t="shared" si="13"/>
        <v>99434.23718533937</v>
      </c>
      <c r="X7" s="20">
        <f t="shared" si="14"/>
        <v>0.9943423718533937</v>
      </c>
      <c r="Y7" s="23">
        <v>0.98571</v>
      </c>
      <c r="Z7" s="20">
        <f t="shared" si="15"/>
        <v>98013.32193596086</v>
      </c>
      <c r="AA7" s="20">
        <f t="shared" si="16"/>
        <v>0.9801332193596086</v>
      </c>
      <c r="AB7" s="20">
        <f t="shared" si="17"/>
        <v>-0.014209152493785071</v>
      </c>
    </row>
    <row r="8" spans="1:28" ht="14.25">
      <c r="A8" s="7">
        <v>4</v>
      </c>
      <c r="B8" s="2" t="s">
        <v>13</v>
      </c>
      <c r="C8" s="27">
        <v>0.00012651408795585884</v>
      </c>
      <c r="D8" s="9">
        <f t="shared" si="11"/>
        <v>99380.6419984216</v>
      </c>
      <c r="E8" s="8">
        <f t="shared" si="0"/>
        <v>0.000632394424810751</v>
      </c>
      <c r="F8" s="9">
        <f t="shared" si="1"/>
        <v>62.847763933915</v>
      </c>
      <c r="G8" s="9">
        <f t="shared" si="2"/>
        <v>496764.9449114534</v>
      </c>
      <c r="H8" s="29">
        <v>0.96758</v>
      </c>
      <c r="I8" s="9">
        <f t="shared" si="3"/>
        <v>480659.8253974241</v>
      </c>
      <c r="J8" s="9">
        <f t="shared" si="4"/>
        <v>7146375.260470737</v>
      </c>
      <c r="K8" s="9">
        <f t="shared" si="12"/>
        <v>6436419.634197527</v>
      </c>
      <c r="L8" s="10">
        <f t="shared" si="5"/>
        <v>71.90912753999152</v>
      </c>
      <c r="M8" s="10">
        <f t="shared" si="6"/>
        <v>64.76532556812978</v>
      </c>
      <c r="N8" s="8">
        <f t="shared" si="7"/>
        <v>0.25456675136336937</v>
      </c>
      <c r="O8" s="11">
        <f t="shared" si="8"/>
        <v>0.031612214697903124</v>
      </c>
      <c r="P8" s="10"/>
      <c r="Q8" s="12">
        <v>5</v>
      </c>
      <c r="R8" s="10">
        <v>0.56</v>
      </c>
      <c r="S8" s="31">
        <v>157</v>
      </c>
      <c r="T8" s="10">
        <f t="shared" si="9"/>
        <v>120233.51989530219</v>
      </c>
      <c r="U8" s="10">
        <f t="shared" si="10"/>
        <v>9869915.660478266</v>
      </c>
      <c r="W8" s="26">
        <f t="shared" si="13"/>
        <v>99380.6419984216</v>
      </c>
      <c r="X8" s="20">
        <f t="shared" si="14"/>
        <v>0.993806419984216</v>
      </c>
      <c r="Y8" s="23">
        <v>0.96758</v>
      </c>
      <c r="Z8" s="20">
        <f t="shared" si="15"/>
        <v>96158.72158483278</v>
      </c>
      <c r="AA8" s="20">
        <f t="shared" si="16"/>
        <v>0.9615872158483277</v>
      </c>
      <c r="AB8" s="20">
        <f t="shared" si="17"/>
        <v>-0.0322192041358883</v>
      </c>
    </row>
    <row r="9" spans="1:28" ht="14.25">
      <c r="A9" s="7">
        <v>5</v>
      </c>
      <c r="B9" s="2" t="s">
        <v>14</v>
      </c>
      <c r="C9" s="27">
        <v>0.00025750623603700733</v>
      </c>
      <c r="D9" s="9">
        <f t="shared" si="11"/>
        <v>99317.7942344877</v>
      </c>
      <c r="E9" s="8">
        <f t="shared" si="0"/>
        <v>0.0012867359581050087</v>
      </c>
      <c r="F9" s="9">
        <f t="shared" si="1"/>
        <v>127.79577712118963</v>
      </c>
      <c r="G9" s="9">
        <f t="shared" si="2"/>
        <v>496282.26130734757</v>
      </c>
      <c r="H9" s="29">
        <v>0.94852</v>
      </c>
      <c r="I9" s="9">
        <f t="shared" si="3"/>
        <v>470733.65049524535</v>
      </c>
      <c r="J9" s="9">
        <f t="shared" si="4"/>
        <v>6649610.315559284</v>
      </c>
      <c r="K9" s="9">
        <f t="shared" si="12"/>
        <v>5955759.808800102</v>
      </c>
      <c r="L9" s="10">
        <f t="shared" si="5"/>
        <v>66.9528594227502</v>
      </c>
      <c r="M9" s="10">
        <f t="shared" si="6"/>
        <v>59.96669433413564</v>
      </c>
      <c r="N9" s="8">
        <f t="shared" si="7"/>
        <v>0.4995646497766406</v>
      </c>
      <c r="O9" s="11">
        <f t="shared" si="8"/>
        <v>0.031438959399064895</v>
      </c>
      <c r="P9" s="10"/>
      <c r="Q9" s="12">
        <v>5</v>
      </c>
      <c r="R9" s="10">
        <v>0.52</v>
      </c>
      <c r="S9" s="31">
        <v>331</v>
      </c>
      <c r="T9" s="10">
        <f t="shared" si="9"/>
        <v>204597.2974051607</v>
      </c>
      <c r="U9" s="10">
        <f t="shared" si="10"/>
        <v>9749682.140582964</v>
      </c>
      <c r="W9" s="26">
        <f t="shared" si="13"/>
        <v>99317.7942344877</v>
      </c>
      <c r="X9" s="20">
        <f t="shared" si="14"/>
        <v>0.9931779423448769</v>
      </c>
      <c r="Y9" s="23">
        <v>0.94852</v>
      </c>
      <c r="Z9" s="20">
        <f t="shared" si="15"/>
        <v>94204.91418729626</v>
      </c>
      <c r="AA9" s="20">
        <f t="shared" si="16"/>
        <v>0.9420491418729626</v>
      </c>
      <c r="AB9" s="20">
        <f t="shared" si="17"/>
        <v>-0.05112880047191426</v>
      </c>
    </row>
    <row r="10" spans="1:28" ht="14.25">
      <c r="A10" s="7">
        <v>6</v>
      </c>
      <c r="B10" s="2" t="s">
        <v>15</v>
      </c>
      <c r="C10" s="28">
        <v>0.0002740281738574436</v>
      </c>
      <c r="D10" s="9">
        <f t="shared" si="11"/>
        <v>99189.9984573665</v>
      </c>
      <c r="E10" s="8">
        <f t="shared" si="0"/>
        <v>0.001369202868882717</v>
      </c>
      <c r="F10" s="9">
        <f t="shared" si="1"/>
        <v>135.81123045229847</v>
      </c>
      <c r="G10" s="9">
        <f t="shared" si="2"/>
        <v>495610.46421070176</v>
      </c>
      <c r="H10" s="29">
        <v>0.94586</v>
      </c>
      <c r="I10" s="9">
        <f t="shared" si="3"/>
        <v>468778.1136783344</v>
      </c>
      <c r="J10" s="9">
        <f t="shared" si="4"/>
        <v>6153328.054251936</v>
      </c>
      <c r="K10" s="9">
        <f t="shared" si="12"/>
        <v>5485026.158304857</v>
      </c>
      <c r="L10" s="10">
        <f t="shared" si="5"/>
        <v>62.03577124660143</v>
      </c>
      <c r="M10" s="10">
        <f t="shared" si="6"/>
        <v>55.298177675266444</v>
      </c>
      <c r="N10" s="8">
        <f t="shared" si="7"/>
        <v>0.4069890497721268</v>
      </c>
      <c r="O10" s="11">
        <f t="shared" si="8"/>
        <v>0.03114741526436498</v>
      </c>
      <c r="P10" s="10"/>
      <c r="Q10" s="12">
        <v>5</v>
      </c>
      <c r="R10" s="10">
        <v>0.5</v>
      </c>
      <c r="S10" s="31">
        <v>460</v>
      </c>
      <c r="T10" s="10">
        <f t="shared" si="9"/>
        <v>142319.54575310592</v>
      </c>
      <c r="U10" s="10">
        <f t="shared" si="10"/>
        <v>9545084.843177803</v>
      </c>
      <c r="W10" s="26">
        <f t="shared" si="13"/>
        <v>99189.9984573665</v>
      </c>
      <c r="X10" s="20">
        <f t="shared" si="14"/>
        <v>0.991899984573665</v>
      </c>
      <c r="Y10" s="23">
        <v>0.94586</v>
      </c>
      <c r="Z10" s="20">
        <f t="shared" si="15"/>
        <v>93819.85194088468</v>
      </c>
      <c r="AA10" s="20">
        <f t="shared" si="16"/>
        <v>0.9381985194088468</v>
      </c>
      <c r="AB10" s="20">
        <f t="shared" si="17"/>
        <v>-0.05370146516481822</v>
      </c>
    </row>
    <row r="11" spans="1:28" ht="14.25">
      <c r="A11" s="7">
        <v>7</v>
      </c>
      <c r="B11" s="2" t="s">
        <v>16</v>
      </c>
      <c r="C11" s="27">
        <v>0.00031235669028254826</v>
      </c>
      <c r="D11" s="9">
        <f t="shared" si="11"/>
        <v>99054.1872269142</v>
      </c>
      <c r="E11" s="8">
        <f t="shared" si="0"/>
        <v>0.0015606135280293203</v>
      </c>
      <c r="F11" s="9">
        <f t="shared" si="1"/>
        <v>154.5853045942714</v>
      </c>
      <c r="G11" s="9">
        <f t="shared" si="2"/>
        <v>494899.93140354473</v>
      </c>
      <c r="H11" s="29">
        <v>0.95046</v>
      </c>
      <c r="I11" s="9">
        <f t="shared" si="3"/>
        <v>470382.58880181314</v>
      </c>
      <c r="J11" s="9">
        <f t="shared" si="4"/>
        <v>5657717.590041234</v>
      </c>
      <c r="K11" s="9">
        <f t="shared" si="12"/>
        <v>5016248.044626523</v>
      </c>
      <c r="L11" s="10">
        <f t="shared" si="5"/>
        <v>57.117399561115825</v>
      </c>
      <c r="M11" s="10">
        <f t="shared" si="6"/>
        <v>50.64145378463666</v>
      </c>
      <c r="N11" s="8">
        <f t="shared" si="7"/>
        <v>0.43814661024519375</v>
      </c>
      <c r="O11" s="11">
        <f t="shared" si="8"/>
        <v>0.030956721430160036</v>
      </c>
      <c r="P11" s="10"/>
      <c r="Q11" s="12">
        <v>5</v>
      </c>
      <c r="R11" s="10">
        <v>0.52</v>
      </c>
      <c r="S11" s="31">
        <v>555</v>
      </c>
      <c r="T11" s="10">
        <f t="shared" si="9"/>
        <v>128171.65392291741</v>
      </c>
      <c r="U11" s="10">
        <f t="shared" si="10"/>
        <v>9402765.297424696</v>
      </c>
      <c r="W11" s="26">
        <f t="shared" si="13"/>
        <v>99054.1872269142</v>
      </c>
      <c r="X11" s="20">
        <f t="shared" si="14"/>
        <v>0.990541872269142</v>
      </c>
      <c r="Y11" s="23">
        <v>0.95046</v>
      </c>
      <c r="Z11" s="20">
        <f t="shared" si="15"/>
        <v>94147.04279169287</v>
      </c>
      <c r="AA11" s="20">
        <f t="shared" si="16"/>
        <v>0.9414704279169287</v>
      </c>
      <c r="AB11" s="20">
        <f t="shared" si="17"/>
        <v>-0.049071444352213334</v>
      </c>
    </row>
    <row r="12" spans="1:28" ht="14.25">
      <c r="A12" s="7">
        <v>8</v>
      </c>
      <c r="B12" s="2" t="s">
        <v>17</v>
      </c>
      <c r="C12" s="27">
        <v>0.00043020068712332487</v>
      </c>
      <c r="D12" s="9">
        <f t="shared" si="11"/>
        <v>98899.60192231993</v>
      </c>
      <c r="E12" s="8">
        <f t="shared" si="0"/>
        <v>0.002148784854686305</v>
      </c>
      <c r="F12" s="9">
        <f t="shared" si="1"/>
        <v>212.51396674518566</v>
      </c>
      <c r="G12" s="9">
        <f t="shared" si="2"/>
        <v>493987.9760914112</v>
      </c>
      <c r="H12" s="29">
        <v>0.9449</v>
      </c>
      <c r="I12" s="9">
        <f t="shared" si="3"/>
        <v>466769.23860877444</v>
      </c>
      <c r="J12" s="9">
        <f t="shared" si="4"/>
        <v>5162817.658637689</v>
      </c>
      <c r="K12" s="9">
        <f t="shared" si="12"/>
        <v>4545865.4558247095</v>
      </c>
      <c r="L12" s="10">
        <f t="shared" si="5"/>
        <v>52.2026131378445</v>
      </c>
      <c r="M12" s="10">
        <f t="shared" si="6"/>
        <v>45.96444644332574</v>
      </c>
      <c r="N12" s="8">
        <f t="shared" si="7"/>
        <v>0.6535255061325885</v>
      </c>
      <c r="O12" s="11">
        <f t="shared" si="8"/>
        <v>0.03079306379540928</v>
      </c>
      <c r="P12" s="10"/>
      <c r="Q12" s="12">
        <v>5</v>
      </c>
      <c r="R12" s="10">
        <v>0.52</v>
      </c>
      <c r="S12" s="31">
        <v>705</v>
      </c>
      <c r="T12" s="10">
        <f t="shared" si="9"/>
        <v>157953.46625697854</v>
      </c>
      <c r="U12" s="10">
        <f t="shared" si="10"/>
        <v>9274593.643501779</v>
      </c>
      <c r="W12" s="26">
        <f t="shared" si="13"/>
        <v>98899.60192231993</v>
      </c>
      <c r="X12" s="20">
        <f t="shared" si="14"/>
        <v>0.9889960192231992</v>
      </c>
      <c r="Y12" s="23">
        <v>0.9449</v>
      </c>
      <c r="Z12" s="20">
        <f t="shared" si="15"/>
        <v>93450.2338564001</v>
      </c>
      <c r="AA12" s="20">
        <f t="shared" si="16"/>
        <v>0.934502338564001</v>
      </c>
      <c r="AB12" s="20">
        <f t="shared" si="17"/>
        <v>-0.05449368065919824</v>
      </c>
    </row>
    <row r="13" spans="1:28" ht="14.25">
      <c r="A13" s="7">
        <v>9</v>
      </c>
      <c r="B13" s="2" t="s">
        <v>18</v>
      </c>
      <c r="C13" s="27">
        <v>0.0006666546908338972</v>
      </c>
      <c r="D13" s="9">
        <f t="shared" si="11"/>
        <v>98687.08795557474</v>
      </c>
      <c r="E13" s="8">
        <f t="shared" si="0"/>
        <v>0.003328059587810852</v>
      </c>
      <c r="F13" s="9">
        <f t="shared" si="1"/>
        <v>328.4365092636834</v>
      </c>
      <c r="G13" s="9">
        <f t="shared" si="2"/>
        <v>492663.613981104</v>
      </c>
      <c r="H13" s="29">
        <v>0.93743</v>
      </c>
      <c r="I13" s="9">
        <f t="shared" si="3"/>
        <v>461837.65165430633</v>
      </c>
      <c r="J13" s="9">
        <f t="shared" si="4"/>
        <v>4668829.682546278</v>
      </c>
      <c r="K13" s="9">
        <f t="shared" si="12"/>
        <v>4079096.2172159352</v>
      </c>
      <c r="L13" s="10">
        <f t="shared" si="5"/>
        <v>47.30942800387435</v>
      </c>
      <c r="M13" s="10">
        <f t="shared" si="6"/>
        <v>41.33363646369009</v>
      </c>
      <c r="N13" s="8">
        <f t="shared" si="7"/>
        <v>1.221141492978194</v>
      </c>
      <c r="O13" s="11">
        <f t="shared" si="8"/>
        <v>0.03059546604496863</v>
      </c>
      <c r="P13" s="10"/>
      <c r="Q13" s="12">
        <v>5</v>
      </c>
      <c r="R13" s="10">
        <v>0.53</v>
      </c>
      <c r="S13" s="31">
        <v>904</v>
      </c>
      <c r="T13" s="10">
        <f t="shared" si="9"/>
        <v>238785.80499857996</v>
      </c>
      <c r="U13" s="10">
        <f t="shared" si="10"/>
        <v>9116640.177244801</v>
      </c>
      <c r="W13" s="26">
        <f t="shared" si="13"/>
        <v>98687.08795557474</v>
      </c>
      <c r="X13" s="20">
        <f t="shared" si="14"/>
        <v>0.9868708795557474</v>
      </c>
      <c r="Y13" s="23">
        <v>0.93743</v>
      </c>
      <c r="Z13" s="20">
        <f t="shared" si="15"/>
        <v>92512.23686219442</v>
      </c>
      <c r="AA13" s="20">
        <f t="shared" si="16"/>
        <v>0.9251223686219442</v>
      </c>
      <c r="AB13" s="20">
        <f t="shared" si="17"/>
        <v>-0.06174851093380318</v>
      </c>
    </row>
    <row r="14" spans="1:28" ht="14.25">
      <c r="A14" s="7">
        <v>10</v>
      </c>
      <c r="B14" s="2" t="s">
        <v>19</v>
      </c>
      <c r="C14" s="27">
        <v>0.001097356439401106</v>
      </c>
      <c r="D14" s="9">
        <f t="shared" si="11"/>
        <v>98358.65144631105</v>
      </c>
      <c r="E14" s="8">
        <f t="shared" si="0"/>
        <v>0.005472968862470621</v>
      </c>
      <c r="F14" s="9">
        <f t="shared" si="1"/>
        <v>538.3138367202613</v>
      </c>
      <c r="G14" s="9">
        <f t="shared" si="2"/>
        <v>490555.1354070986</v>
      </c>
      <c r="H14" s="29">
        <v>0.92408</v>
      </c>
      <c r="I14" s="9">
        <f t="shared" si="3"/>
        <v>453312.1895269917</v>
      </c>
      <c r="J14" s="9">
        <f t="shared" si="4"/>
        <v>4176166.0685651745</v>
      </c>
      <c r="K14" s="9">
        <f t="shared" si="12"/>
        <v>3617258.565561629</v>
      </c>
      <c r="L14" s="10">
        <f t="shared" si="5"/>
        <v>42.458553540099416</v>
      </c>
      <c r="M14" s="10">
        <f t="shared" si="6"/>
        <v>36.77621147069208</v>
      </c>
      <c r="N14" s="8">
        <f t="shared" si="7"/>
        <v>2.38888967191623</v>
      </c>
      <c r="O14" s="11">
        <f t="shared" si="8"/>
        <v>0.030292941259592625</v>
      </c>
      <c r="P14" s="10"/>
      <c r="Q14" s="12">
        <v>5</v>
      </c>
      <c r="R14" s="10">
        <v>0.54</v>
      </c>
      <c r="S14" s="31">
        <v>1247</v>
      </c>
      <c r="T14" s="10">
        <f t="shared" si="9"/>
        <v>369359.4310732625</v>
      </c>
      <c r="U14" s="10">
        <f t="shared" si="10"/>
        <v>8877854.37224622</v>
      </c>
      <c r="W14" s="26">
        <f t="shared" si="13"/>
        <v>98358.65144631105</v>
      </c>
      <c r="X14" s="20">
        <f t="shared" si="14"/>
        <v>0.9835865144631105</v>
      </c>
      <c r="Y14" s="23">
        <v>0.92408</v>
      </c>
      <c r="Z14" s="20">
        <f t="shared" si="15"/>
        <v>90891.26262850712</v>
      </c>
      <c r="AA14" s="20">
        <f t="shared" si="16"/>
        <v>0.9089126262850712</v>
      </c>
      <c r="AB14" s="20">
        <f t="shared" si="17"/>
        <v>-0.07467388817803933</v>
      </c>
    </row>
    <row r="15" spans="1:28" ht="14.25">
      <c r="A15" s="7">
        <v>11</v>
      </c>
      <c r="B15" s="2" t="s">
        <v>20</v>
      </c>
      <c r="C15" s="27">
        <v>0.0017701780547298566</v>
      </c>
      <c r="D15" s="9">
        <f t="shared" si="11"/>
        <v>97820.33760959079</v>
      </c>
      <c r="E15" s="8">
        <f t="shared" si="0"/>
        <v>0.008815000795440099</v>
      </c>
      <c r="F15" s="9">
        <f t="shared" si="1"/>
        <v>862.2863538387618</v>
      </c>
      <c r="G15" s="9">
        <f t="shared" si="2"/>
        <v>487118.4294341248</v>
      </c>
      <c r="H15" s="29">
        <v>0.90881</v>
      </c>
      <c r="I15" s="9">
        <f t="shared" si="3"/>
        <v>442698.099854027</v>
      </c>
      <c r="J15" s="9">
        <f t="shared" si="4"/>
        <v>3685610.933158076</v>
      </c>
      <c r="K15" s="9">
        <f t="shared" si="12"/>
        <v>3163946.376034637</v>
      </c>
      <c r="L15" s="10">
        <f t="shared" si="5"/>
        <v>37.67734832267355</v>
      </c>
      <c r="M15" s="10">
        <f t="shared" si="6"/>
        <v>32.34446387480499</v>
      </c>
      <c r="N15" s="8">
        <f t="shared" si="7"/>
        <v>4.625782348036481</v>
      </c>
      <c r="O15" s="11">
        <f t="shared" si="8"/>
        <v>0.0298192842641512</v>
      </c>
      <c r="P15" s="10"/>
      <c r="Q15" s="12">
        <v>5</v>
      </c>
      <c r="R15" s="10">
        <v>0.54</v>
      </c>
      <c r="S15" s="31">
        <v>1665</v>
      </c>
      <c r="T15" s="10">
        <f t="shared" si="9"/>
        <v>551198.2521999442</v>
      </c>
      <c r="U15" s="10">
        <f t="shared" si="10"/>
        <v>8508494.941172957</v>
      </c>
      <c r="W15" s="26">
        <f t="shared" si="13"/>
        <v>97820.33760959079</v>
      </c>
      <c r="X15" s="20">
        <f t="shared" si="14"/>
        <v>0.9782033760959079</v>
      </c>
      <c r="Y15" s="23">
        <v>0.90881</v>
      </c>
      <c r="Z15" s="20">
        <f t="shared" si="15"/>
        <v>88900.1010229722</v>
      </c>
      <c r="AA15" s="20">
        <f t="shared" si="16"/>
        <v>0.889001010229722</v>
      </c>
      <c r="AB15" s="20">
        <f t="shared" si="17"/>
        <v>-0.0892023658661859</v>
      </c>
    </row>
    <row r="16" spans="1:28" ht="14.25">
      <c r="A16" s="7">
        <v>12</v>
      </c>
      <c r="B16" s="2" t="s">
        <v>21</v>
      </c>
      <c r="C16" s="27">
        <v>0.002810806438566691</v>
      </c>
      <c r="D16" s="9">
        <f t="shared" si="11"/>
        <v>96958.05125575203</v>
      </c>
      <c r="E16" s="8">
        <f t="shared" si="0"/>
        <v>0.013963758521408753</v>
      </c>
      <c r="F16" s="9">
        <f t="shared" si="1"/>
        <v>1353.898814441694</v>
      </c>
      <c r="G16" s="9">
        <f t="shared" si="2"/>
        <v>481676.28900554427</v>
      </c>
      <c r="H16" s="29">
        <v>0.89392</v>
      </c>
      <c r="I16" s="9">
        <f t="shared" si="3"/>
        <v>430580.0682678362</v>
      </c>
      <c r="J16" s="9">
        <f t="shared" si="4"/>
        <v>3198492.503723951</v>
      </c>
      <c r="K16" s="9">
        <f t="shared" si="12"/>
        <v>2721248.27618061</v>
      </c>
      <c r="L16" s="10">
        <f t="shared" si="5"/>
        <v>32.988415735451376</v>
      </c>
      <c r="M16" s="10">
        <f t="shared" si="6"/>
        <v>28.06624350362211</v>
      </c>
      <c r="N16" s="8">
        <f t="shared" si="7"/>
        <v>8.971712875247224</v>
      </c>
      <c r="O16" s="11">
        <f t="shared" si="8"/>
        <v>0.0290936960584682</v>
      </c>
      <c r="P16" s="10"/>
      <c r="Q16" s="12">
        <v>5</v>
      </c>
      <c r="R16" s="10">
        <v>0.54</v>
      </c>
      <c r="S16" s="31">
        <v>2143</v>
      </c>
      <c r="T16" s="10">
        <f t="shared" si="9"/>
        <v>795811.9984646352</v>
      </c>
      <c r="U16" s="10">
        <f t="shared" si="10"/>
        <v>7957296.688973013</v>
      </c>
      <c r="W16" s="26">
        <f t="shared" si="13"/>
        <v>96958.05125575203</v>
      </c>
      <c r="X16" s="20">
        <f t="shared" si="14"/>
        <v>0.9695805125575203</v>
      </c>
      <c r="Y16" s="23">
        <v>0.89392</v>
      </c>
      <c r="Z16" s="20">
        <f t="shared" si="15"/>
        <v>86672.74117854185</v>
      </c>
      <c r="AA16" s="20">
        <f t="shared" si="16"/>
        <v>0.8667274117854186</v>
      </c>
      <c r="AB16" s="20">
        <f t="shared" si="17"/>
        <v>-0.10285310077210175</v>
      </c>
    </row>
    <row r="17" spans="1:28" ht="14.25">
      <c r="A17" s="7">
        <v>13</v>
      </c>
      <c r="B17" s="2" t="s">
        <v>22</v>
      </c>
      <c r="C17" s="27">
        <v>0.004819719671338811</v>
      </c>
      <c r="D17" s="9">
        <f t="shared" si="11"/>
        <v>95604.15244131033</v>
      </c>
      <c r="E17" s="8">
        <f t="shared" si="0"/>
        <v>0.02382870629814787</v>
      </c>
      <c r="F17" s="9">
        <f t="shared" si="1"/>
        <v>2278.1232694073406</v>
      </c>
      <c r="G17" s="9">
        <f t="shared" si="2"/>
        <v>472667.1725234444</v>
      </c>
      <c r="H17" s="29">
        <v>0.87185</v>
      </c>
      <c r="I17" s="9">
        <f t="shared" si="3"/>
        <v>412094.874364565</v>
      </c>
      <c r="J17" s="9">
        <f t="shared" si="4"/>
        <v>2716816.214718407</v>
      </c>
      <c r="K17" s="9">
        <f t="shared" si="12"/>
        <v>2290668.207912774</v>
      </c>
      <c r="L17" s="10">
        <f t="shared" si="5"/>
        <v>28.41734532803072</v>
      </c>
      <c r="M17" s="10">
        <f t="shared" si="6"/>
        <v>23.95992380476333</v>
      </c>
      <c r="N17" s="8">
        <f t="shared" si="7"/>
        <v>16.54558602375782</v>
      </c>
      <c r="O17" s="11">
        <f t="shared" si="8"/>
        <v>0.02799141017186902</v>
      </c>
      <c r="P17" s="10"/>
      <c r="Q17" s="12">
        <v>5</v>
      </c>
      <c r="R17" s="10">
        <v>0.53</v>
      </c>
      <c r="S17" s="31">
        <v>3350</v>
      </c>
      <c r="T17" s="10">
        <f t="shared" si="9"/>
        <v>1053714.50051174</v>
      </c>
      <c r="U17" s="10">
        <f t="shared" si="10"/>
        <v>7161484.690508378</v>
      </c>
      <c r="W17" s="26">
        <f t="shared" si="13"/>
        <v>95604.15244131033</v>
      </c>
      <c r="X17" s="20">
        <f t="shared" si="14"/>
        <v>0.9560415244131033</v>
      </c>
      <c r="Y17" s="23">
        <v>0.87185</v>
      </c>
      <c r="Z17" s="20">
        <f t="shared" si="15"/>
        <v>83352.48030595641</v>
      </c>
      <c r="AA17" s="20">
        <f t="shared" si="16"/>
        <v>0.8335248030595641</v>
      </c>
      <c r="AB17" s="20">
        <f t="shared" si="17"/>
        <v>-0.12251672135353919</v>
      </c>
    </row>
    <row r="18" spans="1:28" ht="14.25">
      <c r="A18" s="7">
        <v>14</v>
      </c>
      <c r="B18" s="2" t="s">
        <v>23</v>
      </c>
      <c r="C18" s="27">
        <v>0.007698034040537339</v>
      </c>
      <c r="D18" s="9">
        <f t="shared" si="11"/>
        <v>93326.02917190299</v>
      </c>
      <c r="E18" s="8">
        <f t="shared" si="0"/>
        <v>0.03782053946220024</v>
      </c>
      <c r="F18" s="9">
        <f t="shared" si="1"/>
        <v>3529.6407691464074</v>
      </c>
      <c r="G18" s="9">
        <f t="shared" si="2"/>
        <v>458511.97209047823</v>
      </c>
      <c r="H18" s="29">
        <v>0.87776</v>
      </c>
      <c r="I18" s="9">
        <f t="shared" si="3"/>
        <v>402463.46862213814</v>
      </c>
      <c r="J18" s="9">
        <f t="shared" si="4"/>
        <v>2244149.0421949625</v>
      </c>
      <c r="K18" s="9">
        <f t="shared" si="12"/>
        <v>1878573.3335482087</v>
      </c>
      <c r="L18" s="10">
        <f t="shared" si="5"/>
        <v>24.04633586264905</v>
      </c>
      <c r="M18" s="10">
        <f t="shared" si="6"/>
        <v>20.129146715199337</v>
      </c>
      <c r="N18" s="8">
        <f t="shared" si="7"/>
        <v>26.60021187761244</v>
      </c>
      <c r="O18" s="11">
        <f t="shared" si="8"/>
        <v>0.02648125455831427</v>
      </c>
      <c r="P18" s="10"/>
      <c r="Q18" s="12">
        <v>5</v>
      </c>
      <c r="R18" s="10">
        <v>0.54</v>
      </c>
      <c r="S18" s="31">
        <v>5174</v>
      </c>
      <c r="T18" s="10">
        <f t="shared" si="9"/>
        <v>1140315.9122582867</v>
      </c>
      <c r="U18" s="10">
        <f t="shared" si="10"/>
        <v>6107770.189996637</v>
      </c>
      <c r="W18" s="26">
        <f t="shared" si="13"/>
        <v>93326.02917190299</v>
      </c>
      <c r="X18" s="20">
        <f t="shared" si="14"/>
        <v>0.9332602917190299</v>
      </c>
      <c r="Y18" s="23">
        <v>0.87776</v>
      </c>
      <c r="Z18" s="20">
        <f t="shared" si="15"/>
        <v>81917.85536592957</v>
      </c>
      <c r="AA18" s="20">
        <f t="shared" si="16"/>
        <v>0.8191785536592957</v>
      </c>
      <c r="AB18" s="20">
        <f t="shared" si="17"/>
        <v>-0.1140817380597342</v>
      </c>
    </row>
    <row r="19" spans="1:28" ht="14.25">
      <c r="A19" s="7">
        <v>15</v>
      </c>
      <c r="B19" s="2" t="s">
        <v>24</v>
      </c>
      <c r="C19" s="27">
        <v>0.012050943723475958</v>
      </c>
      <c r="D19" s="9">
        <f t="shared" si="11"/>
        <v>89796.38840275658</v>
      </c>
      <c r="E19" s="8">
        <f t="shared" si="0"/>
        <v>0.05859531581209916</v>
      </c>
      <c r="F19" s="9">
        <f t="shared" si="1"/>
        <v>5261.64773724544</v>
      </c>
      <c r="G19" s="9">
        <f t="shared" si="2"/>
        <v>436617.0698312561</v>
      </c>
      <c r="H19" s="29">
        <v>0.88104</v>
      </c>
      <c r="I19" s="9">
        <f t="shared" si="3"/>
        <v>384677.1032041299</v>
      </c>
      <c r="J19" s="9">
        <f t="shared" si="4"/>
        <v>1785637.0701044842</v>
      </c>
      <c r="K19" s="9">
        <f t="shared" si="12"/>
        <v>1476109.8649260704</v>
      </c>
      <c r="L19" s="10">
        <f t="shared" si="5"/>
        <v>19.885399645423472</v>
      </c>
      <c r="M19" s="10">
        <f t="shared" si="6"/>
        <v>16.43841017642483</v>
      </c>
      <c r="N19" s="8">
        <f t="shared" si="7"/>
        <v>42.64717286190865</v>
      </c>
      <c r="O19" s="11">
        <f t="shared" si="8"/>
        <v>0.02482035960715195</v>
      </c>
      <c r="P19" s="10"/>
      <c r="Q19" s="12">
        <v>5</v>
      </c>
      <c r="R19" s="10">
        <v>0.53</v>
      </c>
      <c r="S19" s="31">
        <v>7579</v>
      </c>
      <c r="T19" s="10">
        <f t="shared" si="9"/>
        <v>1152651.4270557554</v>
      </c>
      <c r="U19" s="10">
        <f t="shared" si="10"/>
        <v>4967454.27773835</v>
      </c>
      <c r="W19" s="26">
        <f t="shared" si="13"/>
        <v>89796.38840275658</v>
      </c>
      <c r="X19" s="20">
        <f t="shared" si="14"/>
        <v>0.8979638840275658</v>
      </c>
      <c r="Y19" s="23">
        <v>0.88104</v>
      </c>
      <c r="Z19" s="20">
        <f t="shared" si="15"/>
        <v>79114.21003836466</v>
      </c>
      <c r="AA19" s="20">
        <f t="shared" si="16"/>
        <v>0.7911421003836466</v>
      </c>
      <c r="AB19" s="20">
        <f t="shared" si="17"/>
        <v>-0.10682178364391914</v>
      </c>
    </row>
    <row r="20" spans="1:28" ht="14.25">
      <c r="A20" s="7">
        <v>16</v>
      </c>
      <c r="B20" s="2" t="s">
        <v>25</v>
      </c>
      <c r="C20" s="27">
        <v>0.019982554164603813</v>
      </c>
      <c r="D20" s="9">
        <f t="shared" si="11"/>
        <v>84534.74066551114</v>
      </c>
      <c r="E20" s="8">
        <f t="shared" si="0"/>
        <v>0.09543140715613956</v>
      </c>
      <c r="F20" s="9">
        <f t="shared" si="1"/>
        <v>8067.269255289061</v>
      </c>
      <c r="G20" s="9">
        <f t="shared" si="2"/>
        <v>403715.6205776264</v>
      </c>
      <c r="H20" s="29">
        <v>0.85932</v>
      </c>
      <c r="I20" s="9">
        <f t="shared" si="3"/>
        <v>346920.9070747659</v>
      </c>
      <c r="J20" s="9">
        <f t="shared" si="4"/>
        <v>1349020.0002732282</v>
      </c>
      <c r="K20" s="9">
        <f t="shared" si="12"/>
        <v>1091432.7617219405</v>
      </c>
      <c r="L20" s="10">
        <f t="shared" si="5"/>
        <v>15.95817281336509</v>
      </c>
      <c r="M20" s="10">
        <f t="shared" si="6"/>
        <v>12.91105589405597</v>
      </c>
      <c r="N20" s="8">
        <f t="shared" si="7"/>
        <v>87.06452125132112</v>
      </c>
      <c r="O20" s="11">
        <f t="shared" si="8"/>
        <v>0.023104726106820208</v>
      </c>
      <c r="P20" s="10"/>
      <c r="Q20" s="12">
        <v>5</v>
      </c>
      <c r="R20" s="10">
        <v>0.53</v>
      </c>
      <c r="S20" s="31">
        <v>9462</v>
      </c>
      <c r="T20" s="10">
        <f t="shared" si="9"/>
        <v>1346683.4401396017</v>
      </c>
      <c r="U20" s="10">
        <f t="shared" si="10"/>
        <v>3814802.850682595</v>
      </c>
      <c r="W20" s="26">
        <f t="shared" si="13"/>
        <v>84534.74066551114</v>
      </c>
      <c r="X20" s="20">
        <f t="shared" si="14"/>
        <v>0.8453474066551114</v>
      </c>
      <c r="Y20" s="23">
        <v>0.85932</v>
      </c>
      <c r="Z20" s="20">
        <f t="shared" si="15"/>
        <v>72642.39334868704</v>
      </c>
      <c r="AA20" s="20">
        <f t="shared" si="16"/>
        <v>0.7264239334868704</v>
      </c>
      <c r="AB20" s="20">
        <f t="shared" si="17"/>
        <v>-0.11892347316824103</v>
      </c>
    </row>
    <row r="21" spans="1:28" ht="14.25">
      <c r="A21" s="7">
        <v>17</v>
      </c>
      <c r="B21" s="2" t="s">
        <v>26</v>
      </c>
      <c r="C21" s="27">
        <v>0.03340529807586239</v>
      </c>
      <c r="D21" s="9">
        <f t="shared" si="11"/>
        <v>76467.47141022208</v>
      </c>
      <c r="E21" s="8">
        <f t="shared" si="0"/>
        <v>0.15486890206437806</v>
      </c>
      <c r="F21" s="9">
        <f t="shared" si="1"/>
        <v>11842.433340940312</v>
      </c>
      <c r="G21" s="9">
        <f t="shared" si="2"/>
        <v>354507.63869990065</v>
      </c>
      <c r="H21" s="29">
        <v>0.84081</v>
      </c>
      <c r="I21" s="9">
        <f t="shared" si="3"/>
        <v>298073.5676952634</v>
      </c>
      <c r="J21" s="9">
        <f t="shared" si="4"/>
        <v>945304.3796956018</v>
      </c>
      <c r="K21" s="9">
        <f t="shared" si="12"/>
        <v>744511.8546471746</v>
      </c>
      <c r="L21" s="10">
        <f t="shared" si="5"/>
        <v>12.362176521103518</v>
      </c>
      <c r="M21" s="10">
        <f t="shared" si="6"/>
        <v>9.73632109074355</v>
      </c>
      <c r="N21" s="8">
        <f t="shared" si="7"/>
        <v>162.47148702138549</v>
      </c>
      <c r="O21" s="11">
        <f t="shared" si="8"/>
        <v>0.020545009877323984</v>
      </c>
      <c r="P21" s="10"/>
      <c r="Q21" s="12">
        <v>5</v>
      </c>
      <c r="R21" s="10">
        <v>0.53</v>
      </c>
      <c r="S21" s="31">
        <v>12476</v>
      </c>
      <c r="T21" s="10">
        <f t="shared" si="9"/>
        <v>1254629.7559551222</v>
      </c>
      <c r="U21" s="10">
        <f t="shared" si="10"/>
        <v>2468119.410542993</v>
      </c>
      <c r="W21" s="26">
        <f t="shared" si="13"/>
        <v>76467.47141022208</v>
      </c>
      <c r="X21" s="20">
        <f t="shared" si="14"/>
        <v>0.7646747141022208</v>
      </c>
      <c r="Y21" s="23">
        <v>0.84081</v>
      </c>
      <c r="Z21" s="20">
        <f t="shared" si="15"/>
        <v>64294.61463642882</v>
      </c>
      <c r="AA21" s="20">
        <f t="shared" si="16"/>
        <v>0.6429461463642883</v>
      </c>
      <c r="AB21" s="20">
        <f t="shared" si="17"/>
        <v>-0.1217285677379325</v>
      </c>
    </row>
    <row r="22" spans="1:28" ht="14.25">
      <c r="A22" s="7">
        <v>18</v>
      </c>
      <c r="B22" s="2" t="s">
        <v>27</v>
      </c>
      <c r="C22" s="27">
        <v>0.06015611978443247</v>
      </c>
      <c r="D22" s="9">
        <f t="shared" si="11"/>
        <v>64625.03806928176</v>
      </c>
      <c r="E22" s="8">
        <f t="shared" si="0"/>
        <v>0.2628340194974172</v>
      </c>
      <c r="F22" s="9">
        <f t="shared" si="1"/>
        <v>16985.658515922933</v>
      </c>
      <c r="G22" s="9">
        <f t="shared" si="2"/>
        <v>282359.60990819376</v>
      </c>
      <c r="H22" s="29">
        <v>0.79066</v>
      </c>
      <c r="I22" s="9">
        <f t="shared" si="3"/>
        <v>223250.4491700125</v>
      </c>
      <c r="J22" s="9">
        <f t="shared" si="4"/>
        <v>590796.7409957012</v>
      </c>
      <c r="K22" s="9">
        <f t="shared" si="12"/>
        <v>446438.28695191117</v>
      </c>
      <c r="L22" s="10">
        <f t="shared" si="5"/>
        <v>9.141917105910762</v>
      </c>
      <c r="M22" s="10">
        <f t="shared" si="6"/>
        <v>6.908131898867179</v>
      </c>
      <c r="N22" s="8">
        <f t="shared" si="7"/>
        <v>368.93932615600824</v>
      </c>
      <c r="O22" s="11">
        <f t="shared" si="8"/>
        <v>0.017045793666478362</v>
      </c>
      <c r="P22" s="10"/>
      <c r="Q22" s="12">
        <v>5</v>
      </c>
      <c r="R22" s="10">
        <v>0.52</v>
      </c>
      <c r="S22" s="31">
        <v>13803</v>
      </c>
      <c r="T22" s="10">
        <f t="shared" si="9"/>
        <v>1213489.6545878707</v>
      </c>
      <c r="U22" s="10">
        <f>T22</f>
        <v>1213489.6545878707</v>
      </c>
      <c r="W22" s="26">
        <f t="shared" si="13"/>
        <v>64625.03806928176</v>
      </c>
      <c r="X22" s="20">
        <f t="shared" si="14"/>
        <v>0.6462503806928176</v>
      </c>
      <c r="Y22" s="23">
        <v>0.79066</v>
      </c>
      <c r="Z22" s="20">
        <f t="shared" si="15"/>
        <v>51096.43259985832</v>
      </c>
      <c r="AA22" s="20">
        <f t="shared" si="16"/>
        <v>0.5109643259985832</v>
      </c>
      <c r="AB22" s="20">
        <f t="shared" si="17"/>
        <v>-0.13528605469423438</v>
      </c>
    </row>
    <row r="23" spans="1:28" ht="14.25">
      <c r="A23" s="7">
        <v>19</v>
      </c>
      <c r="B23" s="2" t="s">
        <v>28</v>
      </c>
      <c r="C23" s="27">
        <v>0.10403891750470116</v>
      </c>
      <c r="D23" s="9">
        <f t="shared" si="11"/>
        <v>47639.37955335883</v>
      </c>
      <c r="E23" s="8">
        <f t="shared" si="0"/>
        <v>0.4215216185105132</v>
      </c>
      <c r="F23" s="9">
        <f t="shared" si="1"/>
        <v>20081.02837416846</v>
      </c>
      <c r="G23" s="9">
        <f t="shared" si="2"/>
        <v>193014.5839249151</v>
      </c>
      <c r="H23" s="29">
        <v>0.7386</v>
      </c>
      <c r="I23" s="9">
        <f t="shared" si="3"/>
        <v>142560.5716869423</v>
      </c>
      <c r="J23" s="9">
        <f t="shared" si="4"/>
        <v>308437.13108750747</v>
      </c>
      <c r="K23" s="9">
        <f t="shared" si="12"/>
        <v>223187.83778189868</v>
      </c>
      <c r="L23" s="10">
        <f t="shared" si="5"/>
        <v>6.4744153676905105</v>
      </c>
      <c r="M23" s="10">
        <f t="shared" si="6"/>
        <v>4.684944259862065</v>
      </c>
      <c r="N23" s="8">
        <f t="shared" si="7"/>
        <v>407.4700238893064</v>
      </c>
      <c r="O23" s="11">
        <f t="shared" si="8"/>
        <v>0.012996272501850132</v>
      </c>
      <c r="P23" s="10"/>
      <c r="Q23" s="12">
        <v>5</v>
      </c>
      <c r="R23" s="7">
        <v>0.55</v>
      </c>
      <c r="S23" s="31">
        <v>25225</v>
      </c>
      <c r="T23" s="10">
        <f t="shared" si="9"/>
        <v>383327.3538684193</v>
      </c>
      <c r="U23" s="10">
        <f>T23</f>
        <v>383327.3538684193</v>
      </c>
      <c r="W23" s="26">
        <f t="shared" si="13"/>
        <v>47639.37955335883</v>
      </c>
      <c r="X23" s="20">
        <f t="shared" si="14"/>
        <v>0.4763937955335883</v>
      </c>
      <c r="Y23" s="23">
        <v>0.7386</v>
      </c>
      <c r="Z23" s="20">
        <f t="shared" si="15"/>
        <v>35186.44573811083</v>
      </c>
      <c r="AA23" s="20">
        <f t="shared" si="16"/>
        <v>0.3518644573811083</v>
      </c>
      <c r="AB23" s="20">
        <f t="shared" si="17"/>
        <v>-0.12452933815248002</v>
      </c>
    </row>
    <row r="24" spans="1:28" ht="14.25">
      <c r="A24" s="7">
        <v>20</v>
      </c>
      <c r="B24" s="2" t="s">
        <v>29</v>
      </c>
      <c r="C24" s="27">
        <v>0.2046579244922833</v>
      </c>
      <c r="D24" s="9">
        <f t="shared" si="11"/>
        <v>27558.351179190366</v>
      </c>
      <c r="E24" s="8">
        <v>1</v>
      </c>
      <c r="F24" s="9">
        <f t="shared" si="1"/>
        <v>27558.351179190366</v>
      </c>
      <c r="G24" s="9">
        <f>J24</f>
        <v>115422.54716259241</v>
      </c>
      <c r="H24" s="29">
        <v>0.69854</v>
      </c>
      <c r="I24" s="9">
        <f t="shared" si="3"/>
        <v>80627.2660949573</v>
      </c>
      <c r="J24" s="9">
        <f>-(C25*90^3)/3-C26*(90^2)/2-(C26^2)*90/(4*C25)-(C26^3)/(24*(C25^2))</f>
        <v>115422.54716259241</v>
      </c>
      <c r="K24" s="9">
        <f t="shared" si="12"/>
        <v>80627.26609495637</v>
      </c>
      <c r="L24" s="10">
        <f t="shared" si="5"/>
        <v>4.188296549822231</v>
      </c>
      <c r="M24" s="10">
        <f t="shared" si="6"/>
        <v>2.9256926719127874</v>
      </c>
      <c r="N24" s="8"/>
      <c r="O24" s="10"/>
      <c r="P24" s="10"/>
      <c r="Q24" s="12"/>
      <c r="R24" s="7"/>
      <c r="S24" s="9"/>
      <c r="T24" s="10"/>
      <c r="U24" s="10"/>
      <c r="W24" s="26">
        <f t="shared" si="13"/>
        <v>27558.351179190366</v>
      </c>
      <c r="X24" s="20">
        <f t="shared" si="14"/>
        <v>0.27558351179190366</v>
      </c>
      <c r="Y24" s="23">
        <v>0.69854</v>
      </c>
      <c r="Z24" s="20">
        <f t="shared" si="15"/>
        <v>19250.61063271164</v>
      </c>
      <c r="AA24" s="20">
        <f t="shared" si="16"/>
        <v>0.1925061063271164</v>
      </c>
      <c r="AB24" s="20">
        <f t="shared" si="17"/>
        <v>-0.08307740546478726</v>
      </c>
    </row>
    <row r="25" spans="2:5" ht="14.25">
      <c r="B25" s="1" t="s">
        <v>30</v>
      </c>
      <c r="C25" s="1">
        <f>((D23^0.5-(D24*0.97)^0.5)^2)/25</f>
        <v>119.9745941980897</v>
      </c>
      <c r="E25" s="13"/>
    </row>
    <row r="26" spans="2:5" ht="14.25">
      <c r="B26" s="1" t="s">
        <v>31</v>
      </c>
      <c r="C26" s="1">
        <f>(D24-D23)/5-C25*(90+85)</f>
        <v>-25011.75965949939</v>
      </c>
      <c r="E26" s="13"/>
    </row>
    <row r="27" ht="14.25"/>
    <row r="28" spans="3:12" ht="14.25">
      <c r="C28" s="1" t="s">
        <v>32</v>
      </c>
      <c r="L28" s="1" t="s">
        <v>1</v>
      </c>
    </row>
    <row r="29" spans="1:13" ht="14.25">
      <c r="A29" s="2"/>
      <c r="B29" s="2" t="s">
        <v>2</v>
      </c>
      <c r="C29" s="2"/>
      <c r="H29" s="1" t="s">
        <v>61</v>
      </c>
      <c r="L29" s="1" t="s">
        <v>33</v>
      </c>
      <c r="M29" s="1" t="s">
        <v>62</v>
      </c>
    </row>
    <row r="30" spans="1:25" ht="18.75">
      <c r="A30" s="3" t="s">
        <v>4</v>
      </c>
      <c r="B30" s="4" t="s">
        <v>5</v>
      </c>
      <c r="C30" s="5" t="s">
        <v>34</v>
      </c>
      <c r="D30" s="5" t="s">
        <v>35</v>
      </c>
      <c r="E30" s="5" t="s">
        <v>36</v>
      </c>
      <c r="F30" s="5" t="s">
        <v>37</v>
      </c>
      <c r="G30" s="5" t="s">
        <v>38</v>
      </c>
      <c r="H30" s="5" t="s">
        <v>6</v>
      </c>
      <c r="I30" s="5" t="s">
        <v>7</v>
      </c>
      <c r="J30" s="5" t="s">
        <v>39</v>
      </c>
      <c r="K30" s="5" t="s">
        <v>8</v>
      </c>
      <c r="L30" s="5" t="s">
        <v>40</v>
      </c>
      <c r="M30" s="5" t="s">
        <v>9</v>
      </c>
      <c r="N30" s="5" t="s">
        <v>41</v>
      </c>
      <c r="O30" s="3" t="s">
        <v>42</v>
      </c>
      <c r="P30" s="3"/>
      <c r="Q30" s="5" t="s">
        <v>43</v>
      </c>
      <c r="R30" s="5" t="s">
        <v>44</v>
      </c>
      <c r="S30" s="5" t="s">
        <v>45</v>
      </c>
      <c r="T30" s="3" t="s">
        <v>46</v>
      </c>
      <c r="U30" s="3" t="s">
        <v>47</v>
      </c>
      <c r="V30" s="6"/>
      <c r="W30" s="22" t="s">
        <v>35</v>
      </c>
      <c r="X30" s="24"/>
      <c r="Y30" s="22" t="s">
        <v>6</v>
      </c>
    </row>
    <row r="31" spans="1:25" ht="14.25">
      <c r="A31" s="7">
        <v>1</v>
      </c>
      <c r="B31" s="2" t="s">
        <v>10</v>
      </c>
      <c r="C31" s="27">
        <v>0.005977978032813826</v>
      </c>
      <c r="D31" s="2">
        <v>100000</v>
      </c>
      <c r="E31" s="8">
        <f aca="true" t="shared" si="18" ref="E31:E49">nx*MMx/(1+(1-ax)*nx*MMx)</f>
        <v>0.005946341116864539</v>
      </c>
      <c r="F31" s="9">
        <f aca="true" t="shared" si="19" ref="F31:F50">lx*qx</f>
        <v>594.6341116864539</v>
      </c>
      <c r="G31" s="9">
        <f aca="true" t="shared" si="20" ref="G31:G49">nx*(lx-dx)+ax*nx*dx</f>
        <v>99470.77564059907</v>
      </c>
      <c r="H31" s="29">
        <v>0.97637</v>
      </c>
      <c r="I31" s="9">
        <f aca="true" t="shared" si="21" ref="I31:I50">H31*G31</f>
        <v>97120.2812122117</v>
      </c>
      <c r="J31" s="9">
        <f aca="true" t="shared" si="22" ref="J31:J49">J32+G31</f>
        <v>7616344.859294995</v>
      </c>
      <c r="K31" s="9">
        <f>SUM(I31:I50)</f>
        <v>7051951.13273707</v>
      </c>
      <c r="L31" s="10">
        <f aca="true" t="shared" si="23" ref="L31:L50">TTx/lx</f>
        <v>76.16344859294995</v>
      </c>
      <c r="M31" s="10">
        <f aca="true" t="shared" si="24" ref="M31:M50">K31/D31</f>
        <v>70.51951132737071</v>
      </c>
      <c r="N31" s="8">
        <f aca="true" t="shared" si="25" ref="N31:N48">(((qx^2)*(1-qx))/DDx)*10^8</f>
        <v>2.188587556975582</v>
      </c>
      <c r="O31" s="11">
        <f aca="true" t="shared" si="26" ref="O31:O48">(U31/D31^2)^0.5</f>
        <v>0.03413111103160306</v>
      </c>
      <c r="P31" s="10"/>
      <c r="Q31" s="12">
        <v>1</v>
      </c>
      <c r="R31" s="10">
        <v>0.11</v>
      </c>
      <c r="S31" s="31">
        <v>1606</v>
      </c>
      <c r="T31" s="10">
        <f aca="true" t="shared" si="27" ref="T31:T48">(lx^2)*((((1-ax)*nx)+L32)^2)*(((qx^2)*(1-qx))/DDx)</f>
        <v>1281097.2314030016</v>
      </c>
      <c r="U31" s="10">
        <f aca="true" t="shared" si="28" ref="U31:U47">U32+T31</f>
        <v>11649327.40251616</v>
      </c>
      <c r="W31" s="25">
        <v>100000</v>
      </c>
      <c r="Y31" s="23">
        <v>0.97637</v>
      </c>
    </row>
    <row r="32" spans="1:25" ht="14.25">
      <c r="A32" s="7">
        <v>2</v>
      </c>
      <c r="B32" s="2" t="s">
        <v>11</v>
      </c>
      <c r="C32" s="27">
        <v>0.0003001523599479301</v>
      </c>
      <c r="D32" s="9">
        <f aca="true" t="shared" si="29" ref="D32:D50">$D31-$F31</f>
        <v>99405.36588831355</v>
      </c>
      <c r="E32" s="8">
        <f t="shared" si="18"/>
        <v>0.0011998027628588534</v>
      </c>
      <c r="F32" s="9">
        <f t="shared" si="19"/>
        <v>119.26683263579382</v>
      </c>
      <c r="G32" s="9">
        <f t="shared" si="20"/>
        <v>397354.30584815</v>
      </c>
      <c r="H32" s="29">
        <v>0.97637</v>
      </c>
      <c r="I32" s="9">
        <f t="shared" si="21"/>
        <v>387964.8236009582</v>
      </c>
      <c r="J32" s="9">
        <f t="shared" si="22"/>
        <v>7516874.083654395</v>
      </c>
      <c r="K32" s="9">
        <f aca="true" t="shared" si="30" ref="K32:K50">K31-I31</f>
        <v>6954830.851524859</v>
      </c>
      <c r="L32" s="10">
        <f t="shared" si="23"/>
        <v>75.61839359959647</v>
      </c>
      <c r="M32" s="10">
        <f t="shared" si="24"/>
        <v>69.96434034898003</v>
      </c>
      <c r="N32" s="8">
        <f t="shared" si="25"/>
        <v>0.4356968247539838</v>
      </c>
      <c r="O32" s="11">
        <f t="shared" si="26"/>
        <v>0.03239235226561752</v>
      </c>
      <c r="P32" s="10"/>
      <c r="Q32" s="12">
        <v>4</v>
      </c>
      <c r="R32" s="10">
        <v>0.44</v>
      </c>
      <c r="S32" s="31">
        <f>112+91+70+57</f>
        <v>330</v>
      </c>
      <c r="T32" s="10">
        <f t="shared" si="27"/>
        <v>235421.71963190785</v>
      </c>
      <c r="U32" s="10">
        <f t="shared" si="28"/>
        <v>10368230.17111316</v>
      </c>
      <c r="W32" s="26">
        <f aca="true" t="shared" si="31" ref="W32:W50">$D31-$F31</f>
        <v>99405.36588831355</v>
      </c>
      <c r="Y32" s="23">
        <v>0.97637</v>
      </c>
    </row>
    <row r="33" spans="1:25" ht="14.25">
      <c r="A33" s="7">
        <v>3</v>
      </c>
      <c r="B33" s="2" t="s">
        <v>12</v>
      </c>
      <c r="C33" s="27">
        <v>0.00011670950243694515</v>
      </c>
      <c r="D33" s="9">
        <f t="shared" si="29"/>
        <v>99286.09905567775</v>
      </c>
      <c r="E33" s="8">
        <f t="shared" si="18"/>
        <v>0.0005833602820420146</v>
      </c>
      <c r="F33" s="9">
        <f t="shared" si="19"/>
        <v>57.91956674797158</v>
      </c>
      <c r="G33" s="9">
        <f t="shared" si="20"/>
        <v>496271.2164698319</v>
      </c>
      <c r="H33" s="29">
        <v>0.96995</v>
      </c>
      <c r="I33" s="9">
        <f t="shared" si="21"/>
        <v>481358.2664149134</v>
      </c>
      <c r="J33" s="9">
        <f t="shared" si="22"/>
        <v>7119519.777806246</v>
      </c>
      <c r="K33" s="9">
        <f t="shared" si="30"/>
        <v>6566866.027923901</v>
      </c>
      <c r="L33" s="10">
        <f t="shared" si="23"/>
        <v>71.70711555314259</v>
      </c>
      <c r="M33" s="10">
        <f t="shared" si="24"/>
        <v>66.14084036317438</v>
      </c>
      <c r="N33" s="8">
        <f t="shared" si="25"/>
        <v>0.16195747418207496</v>
      </c>
      <c r="O33" s="11">
        <f t="shared" si="26"/>
        <v>0.0320609560544675</v>
      </c>
      <c r="P33" s="10"/>
      <c r="Q33" s="12">
        <v>5</v>
      </c>
      <c r="R33" s="10">
        <v>0.45</v>
      </c>
      <c r="S33" s="31">
        <v>210</v>
      </c>
      <c r="T33" s="10">
        <f t="shared" si="27"/>
        <v>77111.33572171257</v>
      </c>
      <c r="U33" s="10">
        <f t="shared" si="28"/>
        <v>10132808.451481251</v>
      </c>
      <c r="W33" s="26">
        <f t="shared" si="31"/>
        <v>99286.09905567775</v>
      </c>
      <c r="Y33" s="23">
        <v>0.96995</v>
      </c>
    </row>
    <row r="34" spans="1:25" ht="14.25">
      <c r="A34" s="7">
        <v>4</v>
      </c>
      <c r="B34" s="2" t="s">
        <v>13</v>
      </c>
      <c r="C34" s="27">
        <v>0.0001778786478106644</v>
      </c>
      <c r="D34" s="9">
        <f t="shared" si="29"/>
        <v>99228.17948892979</v>
      </c>
      <c r="E34" s="8">
        <f t="shared" si="18"/>
        <v>0.0008891006578111808</v>
      </c>
      <c r="F34" s="9">
        <f t="shared" si="19"/>
        <v>88.2238396570134</v>
      </c>
      <c r="G34" s="9">
        <f t="shared" si="20"/>
        <v>495977.68334128347</v>
      </c>
      <c r="H34" s="29">
        <v>0.96769</v>
      </c>
      <c r="I34" s="9">
        <f t="shared" si="21"/>
        <v>479952.64439252665</v>
      </c>
      <c r="J34" s="9">
        <f t="shared" si="22"/>
        <v>6623248.561336414</v>
      </c>
      <c r="K34" s="9">
        <f t="shared" si="30"/>
        <v>6085507.761508987</v>
      </c>
      <c r="L34" s="10">
        <f t="shared" si="23"/>
        <v>66.74765772635509</v>
      </c>
      <c r="M34" s="10">
        <f t="shared" si="24"/>
        <v>61.32842296263136</v>
      </c>
      <c r="N34" s="8">
        <f t="shared" si="25"/>
        <v>0.32236618190543076</v>
      </c>
      <c r="O34" s="11">
        <f t="shared" si="26"/>
        <v>0.031957372748125185</v>
      </c>
      <c r="P34" s="10"/>
      <c r="Q34" s="12">
        <v>5</v>
      </c>
      <c r="R34" s="10">
        <v>0.63</v>
      </c>
      <c r="S34" s="31">
        <v>245</v>
      </c>
      <c r="T34" s="10">
        <f t="shared" si="27"/>
        <v>128609.8913300519</v>
      </c>
      <c r="U34" s="10">
        <f t="shared" si="28"/>
        <v>10055697.115759538</v>
      </c>
      <c r="W34" s="26">
        <f t="shared" si="31"/>
        <v>99228.17948892979</v>
      </c>
      <c r="Y34" s="23">
        <v>0.96769</v>
      </c>
    </row>
    <row r="35" spans="1:25" ht="14.25">
      <c r="A35" s="7">
        <v>5</v>
      </c>
      <c r="B35" s="2" t="s">
        <v>14</v>
      </c>
      <c r="C35" s="27">
        <v>0.0005718877653519052</v>
      </c>
      <c r="D35" s="9">
        <f t="shared" si="29"/>
        <v>99139.95564927277</v>
      </c>
      <c r="E35" s="8">
        <f t="shared" si="18"/>
        <v>0.002855764179420909</v>
      </c>
      <c r="F35" s="9">
        <f t="shared" si="19"/>
        <v>283.1203340925708</v>
      </c>
      <c r="G35" s="9">
        <f t="shared" si="20"/>
        <v>495062.75749465555</v>
      </c>
      <c r="H35" s="29">
        <v>0.95985</v>
      </c>
      <c r="I35" s="9">
        <f t="shared" si="21"/>
        <v>475185.98778124515</v>
      </c>
      <c r="J35" s="9">
        <f t="shared" si="22"/>
        <v>6127270.877995131</v>
      </c>
      <c r="K35" s="9">
        <f t="shared" si="30"/>
        <v>5605555.117116461</v>
      </c>
      <c r="L35" s="10">
        <f t="shared" si="23"/>
        <v>61.80425276436036</v>
      </c>
      <c r="M35" s="10">
        <f t="shared" si="24"/>
        <v>56.541836037805204</v>
      </c>
      <c r="N35" s="8">
        <f t="shared" si="25"/>
        <v>0.7872312856292094</v>
      </c>
      <c r="O35" s="11">
        <f t="shared" si="26"/>
        <v>0.03178060778918344</v>
      </c>
      <c r="P35" s="10"/>
      <c r="Q35" s="12">
        <v>5</v>
      </c>
      <c r="R35" s="10">
        <v>0.55</v>
      </c>
      <c r="S35" s="31">
        <v>1033</v>
      </c>
      <c r="T35" s="10">
        <f t="shared" si="27"/>
        <v>271385.21068752516</v>
      </c>
      <c r="U35" s="10">
        <f t="shared" si="28"/>
        <v>9927087.224429486</v>
      </c>
      <c r="W35" s="26">
        <f t="shared" si="31"/>
        <v>99139.95564927277</v>
      </c>
      <c r="Y35" s="23">
        <v>0.95985</v>
      </c>
    </row>
    <row r="36" spans="1:25" ht="14.25">
      <c r="A36" s="7">
        <v>6</v>
      </c>
      <c r="B36" s="2" t="s">
        <v>15</v>
      </c>
      <c r="C36" s="28">
        <v>0.0007134161506944354</v>
      </c>
      <c r="D36" s="9">
        <f t="shared" si="29"/>
        <v>98856.8353151802</v>
      </c>
      <c r="E36" s="8">
        <f t="shared" si="18"/>
        <v>0.003560730047661515</v>
      </c>
      <c r="F36" s="9">
        <f t="shared" si="19"/>
        <v>352.0025039234882</v>
      </c>
      <c r="G36" s="9">
        <f t="shared" si="20"/>
        <v>493404.17031609226</v>
      </c>
      <c r="H36" s="29">
        <v>0.95708</v>
      </c>
      <c r="I36" s="9">
        <f t="shared" si="21"/>
        <v>472227.2633261256</v>
      </c>
      <c r="J36" s="9">
        <f t="shared" si="22"/>
        <v>5632208.120500475</v>
      </c>
      <c r="K36" s="9">
        <f t="shared" si="30"/>
        <v>5130369.129335215</v>
      </c>
      <c r="L36" s="10">
        <f t="shared" si="23"/>
        <v>56.97338077375827</v>
      </c>
      <c r="M36" s="10">
        <f t="shared" si="24"/>
        <v>51.896959001148694</v>
      </c>
      <c r="N36" s="8">
        <f t="shared" si="25"/>
        <v>0.9607340451430374</v>
      </c>
      <c r="O36" s="11">
        <f t="shared" si="26"/>
        <v>0.031432955946301334</v>
      </c>
      <c r="P36" s="10"/>
      <c r="Q36" s="12">
        <v>5</v>
      </c>
      <c r="R36" s="10">
        <v>0.5</v>
      </c>
      <c r="S36" s="31">
        <v>1315</v>
      </c>
      <c r="T36" s="10">
        <f t="shared" si="27"/>
        <v>280597.3577757758</v>
      </c>
      <c r="U36" s="10">
        <f t="shared" si="28"/>
        <v>9655702.01374196</v>
      </c>
      <c r="W36" s="26">
        <f t="shared" si="31"/>
        <v>98856.8353151802</v>
      </c>
      <c r="Y36" s="23">
        <v>0.95708</v>
      </c>
    </row>
    <row r="37" spans="1:25" ht="14.25">
      <c r="A37" s="7">
        <v>7</v>
      </c>
      <c r="B37" s="2" t="s">
        <v>16</v>
      </c>
      <c r="C37" s="27">
        <v>0.0007300457097530129</v>
      </c>
      <c r="D37" s="9">
        <f t="shared" si="29"/>
        <v>98504.83281125671</v>
      </c>
      <c r="E37" s="8">
        <f t="shared" si="18"/>
        <v>0.0036435786014497235</v>
      </c>
      <c r="F37" s="9">
        <f t="shared" si="19"/>
        <v>358.9101009704776</v>
      </c>
      <c r="G37" s="9">
        <f t="shared" si="20"/>
        <v>491626.8888038574</v>
      </c>
      <c r="H37" s="29">
        <v>0.95528</v>
      </c>
      <c r="I37" s="9">
        <f t="shared" si="21"/>
        <v>469641.33433654887</v>
      </c>
      <c r="J37" s="9">
        <f t="shared" si="22"/>
        <v>5138803.9501843825</v>
      </c>
      <c r="K37" s="9">
        <f t="shared" si="30"/>
        <v>4658141.86600909</v>
      </c>
      <c r="L37" s="10">
        <f t="shared" si="23"/>
        <v>52.16803890252522</v>
      </c>
      <c r="M37" s="10">
        <f t="shared" si="24"/>
        <v>47.28846020107937</v>
      </c>
      <c r="N37" s="8">
        <f t="shared" si="25"/>
        <v>0.8662275111943307</v>
      </c>
      <c r="O37" s="11">
        <f t="shared" si="26"/>
        <v>0.031083543632278426</v>
      </c>
      <c r="P37" s="10"/>
      <c r="Q37" s="12">
        <v>5</v>
      </c>
      <c r="R37" s="10">
        <v>0.5</v>
      </c>
      <c r="S37" s="31">
        <v>1527</v>
      </c>
      <c r="T37" s="10">
        <f t="shared" si="27"/>
        <v>208867.86434760175</v>
      </c>
      <c r="U37" s="10">
        <f t="shared" si="28"/>
        <v>9375104.655966185</v>
      </c>
      <c r="W37" s="26">
        <f t="shared" si="31"/>
        <v>98504.83281125671</v>
      </c>
      <c r="Y37" s="23">
        <v>0.95528</v>
      </c>
    </row>
    <row r="38" spans="1:25" ht="14.25">
      <c r="A38" s="7">
        <v>8</v>
      </c>
      <c r="B38" s="2" t="s">
        <v>17</v>
      </c>
      <c r="C38" s="27">
        <v>0.0009831422318108934</v>
      </c>
      <c r="D38" s="9">
        <f t="shared" si="29"/>
        <v>98145.92271028624</v>
      </c>
      <c r="E38" s="8">
        <f t="shared" si="18"/>
        <v>0.004903899144697717</v>
      </c>
      <c r="F38" s="9">
        <f t="shared" si="19"/>
        <v>481.29770643454094</v>
      </c>
      <c r="G38" s="9">
        <f t="shared" si="20"/>
        <v>489550.43417066656</v>
      </c>
      <c r="H38" s="29">
        <v>0.94635</v>
      </c>
      <c r="I38" s="9">
        <f t="shared" si="21"/>
        <v>463286.0533774103</v>
      </c>
      <c r="J38" s="9">
        <f t="shared" si="22"/>
        <v>4647177.061380525</v>
      </c>
      <c r="K38" s="9">
        <f t="shared" si="30"/>
        <v>4188500.531672541</v>
      </c>
      <c r="L38" s="10">
        <f t="shared" si="23"/>
        <v>47.3496700937682</v>
      </c>
      <c r="M38" s="10">
        <f t="shared" si="24"/>
        <v>42.67625608897111</v>
      </c>
      <c r="N38" s="8">
        <f t="shared" si="25"/>
        <v>1.4771788112608768</v>
      </c>
      <c r="O38" s="11">
        <f t="shared" si="26"/>
        <v>0.03084773445632041</v>
      </c>
      <c r="P38" s="10"/>
      <c r="Q38" s="12">
        <v>5</v>
      </c>
      <c r="R38" s="10">
        <v>0.51</v>
      </c>
      <c r="S38" s="31">
        <v>1620</v>
      </c>
      <c r="T38" s="10">
        <f t="shared" si="27"/>
        <v>288401.2755411698</v>
      </c>
      <c r="U38" s="10">
        <f t="shared" si="28"/>
        <v>9166236.791618584</v>
      </c>
      <c r="W38" s="26">
        <f t="shared" si="31"/>
        <v>98145.92271028624</v>
      </c>
      <c r="Y38" s="23">
        <v>0.94635</v>
      </c>
    </row>
    <row r="39" spans="1:25" ht="14.25">
      <c r="A39" s="7">
        <v>9</v>
      </c>
      <c r="B39" s="2" t="s">
        <v>18</v>
      </c>
      <c r="C39" s="27">
        <v>0.0013497647973487673</v>
      </c>
      <c r="D39" s="9">
        <f t="shared" si="29"/>
        <v>97664.62500385169</v>
      </c>
      <c r="E39" s="8">
        <f t="shared" si="18"/>
        <v>0.006727032199734636</v>
      </c>
      <c r="F39" s="9">
        <f t="shared" si="19"/>
        <v>656.9930771759188</v>
      </c>
      <c r="G39" s="9">
        <f t="shared" si="20"/>
        <v>486746.3416340362</v>
      </c>
      <c r="H39" s="29">
        <v>0.94448</v>
      </c>
      <c r="I39" s="9">
        <f t="shared" si="21"/>
        <v>459722.18474651454</v>
      </c>
      <c r="J39" s="9">
        <f t="shared" si="22"/>
        <v>4157626.6272098585</v>
      </c>
      <c r="K39" s="9">
        <f t="shared" si="30"/>
        <v>3725214.4782951307</v>
      </c>
      <c r="L39" s="10">
        <f t="shared" si="23"/>
        <v>42.570445819516436</v>
      </c>
      <c r="M39" s="10">
        <f t="shared" si="24"/>
        <v>38.14292511897953</v>
      </c>
      <c r="N39" s="8">
        <f t="shared" si="25"/>
        <v>2.513900675744095</v>
      </c>
      <c r="O39" s="11">
        <f t="shared" si="26"/>
        <v>0.030508177206193</v>
      </c>
      <c r="P39" s="10"/>
      <c r="Q39" s="12">
        <v>5</v>
      </c>
      <c r="R39" s="10">
        <v>0.52</v>
      </c>
      <c r="S39" s="31">
        <v>1788</v>
      </c>
      <c r="T39" s="10">
        <f t="shared" si="27"/>
        <v>388296.4684493064</v>
      </c>
      <c r="U39" s="10">
        <f t="shared" si="28"/>
        <v>8877835.516077414</v>
      </c>
      <c r="W39" s="26">
        <f t="shared" si="31"/>
        <v>97664.62500385169</v>
      </c>
      <c r="Y39" s="23">
        <v>0.94448</v>
      </c>
    </row>
    <row r="40" spans="1:25" ht="14.25">
      <c r="A40" s="7">
        <v>10</v>
      </c>
      <c r="B40" s="2" t="s">
        <v>19</v>
      </c>
      <c r="C40" s="27">
        <v>0.0019288382293242375</v>
      </c>
      <c r="D40" s="9">
        <f t="shared" si="29"/>
        <v>97007.63192667576</v>
      </c>
      <c r="E40" s="8">
        <f t="shared" si="18"/>
        <v>0.009600673503332043</v>
      </c>
      <c r="F40" s="9">
        <f t="shared" si="19"/>
        <v>931.3386014594236</v>
      </c>
      <c r="G40" s="9">
        <f t="shared" si="20"/>
        <v>482849.5139199491</v>
      </c>
      <c r="H40" s="29">
        <v>0.92784</v>
      </c>
      <c r="I40" s="9">
        <f t="shared" si="21"/>
        <v>448007.0929954856</v>
      </c>
      <c r="J40" s="9">
        <f t="shared" si="22"/>
        <v>3670880.2855758225</v>
      </c>
      <c r="K40" s="9">
        <f t="shared" si="30"/>
        <v>3265492.293548616</v>
      </c>
      <c r="L40" s="10">
        <f t="shared" si="23"/>
        <v>37.8411493267921</v>
      </c>
      <c r="M40" s="10">
        <f t="shared" si="24"/>
        <v>33.66222047371358</v>
      </c>
      <c r="N40" s="8">
        <f t="shared" si="25"/>
        <v>4.336722541297698</v>
      </c>
      <c r="O40" s="11">
        <f t="shared" si="26"/>
        <v>0.030035588939776522</v>
      </c>
      <c r="P40" s="10"/>
      <c r="Q40" s="12">
        <v>5</v>
      </c>
      <c r="R40" s="10">
        <v>0.53</v>
      </c>
      <c r="S40" s="31">
        <v>2105</v>
      </c>
      <c r="T40" s="10">
        <f t="shared" si="27"/>
        <v>515251.9839121811</v>
      </c>
      <c r="U40" s="10">
        <f t="shared" si="28"/>
        <v>8489539.047628108</v>
      </c>
      <c r="W40" s="26">
        <f t="shared" si="31"/>
        <v>97007.63192667576</v>
      </c>
      <c r="Y40" s="23">
        <v>0.92784</v>
      </c>
    </row>
    <row r="41" spans="1:25" ht="14.25">
      <c r="A41" s="7">
        <v>11</v>
      </c>
      <c r="B41" s="2" t="s">
        <v>20</v>
      </c>
      <c r="C41" s="27">
        <v>0.002716322823084389</v>
      </c>
      <c r="D41" s="9">
        <f t="shared" si="29"/>
        <v>96076.29332521633</v>
      </c>
      <c r="E41" s="8">
        <f t="shared" si="18"/>
        <v>0.013497289227431982</v>
      </c>
      <c r="F41" s="9">
        <f t="shared" si="19"/>
        <v>1296.7695189100377</v>
      </c>
      <c r="G41" s="9">
        <f t="shared" si="20"/>
        <v>477398.8967325886</v>
      </c>
      <c r="H41" s="29">
        <v>0.92801</v>
      </c>
      <c r="I41" s="9">
        <f t="shared" si="21"/>
        <v>443030.95015680953</v>
      </c>
      <c r="J41" s="9">
        <f t="shared" si="22"/>
        <v>3188030.7716558734</v>
      </c>
      <c r="K41" s="9">
        <f t="shared" si="30"/>
        <v>2817485.2005531304</v>
      </c>
      <c r="L41" s="10">
        <f t="shared" si="23"/>
        <v>33.18228317639662</v>
      </c>
      <c r="M41" s="10">
        <f t="shared" si="24"/>
        <v>29.325498549532913</v>
      </c>
      <c r="N41" s="8">
        <f t="shared" si="25"/>
        <v>6.792060593585308</v>
      </c>
      <c r="O41" s="11">
        <f t="shared" si="26"/>
        <v>0.02939203752379294</v>
      </c>
      <c r="P41" s="10"/>
      <c r="Q41" s="12">
        <v>5</v>
      </c>
      <c r="R41" s="10">
        <v>0.54</v>
      </c>
      <c r="S41" s="31">
        <v>2646</v>
      </c>
      <c r="T41" s="10">
        <f t="shared" si="27"/>
        <v>598594.1265169838</v>
      </c>
      <c r="U41" s="10">
        <f t="shared" si="28"/>
        <v>7974287.063715928</v>
      </c>
      <c r="W41" s="26">
        <f t="shared" si="31"/>
        <v>96076.29332521633</v>
      </c>
      <c r="Y41" s="23">
        <v>0.92801</v>
      </c>
    </row>
    <row r="42" spans="1:25" ht="14.25">
      <c r="A42" s="7">
        <v>12</v>
      </c>
      <c r="B42" s="2" t="s">
        <v>21</v>
      </c>
      <c r="C42" s="27">
        <v>0.004560434749981239</v>
      </c>
      <c r="D42" s="9">
        <f t="shared" si="29"/>
        <v>94779.5238063063</v>
      </c>
      <c r="E42" s="8">
        <f t="shared" si="18"/>
        <v>0.022565484385876123</v>
      </c>
      <c r="F42" s="9">
        <f t="shared" si="19"/>
        <v>2138.745864551979</v>
      </c>
      <c r="G42" s="9">
        <f t="shared" si="20"/>
        <v>468978.50354306196</v>
      </c>
      <c r="H42" s="29">
        <v>0.91181</v>
      </c>
      <c r="I42" s="9">
        <f t="shared" si="21"/>
        <v>427619.2893155993</v>
      </c>
      <c r="J42" s="9">
        <f t="shared" si="22"/>
        <v>2710631.8749232846</v>
      </c>
      <c r="K42" s="9">
        <f t="shared" si="30"/>
        <v>2374454.2503963206</v>
      </c>
      <c r="L42" s="10">
        <f t="shared" si="23"/>
        <v>28.59934051222706</v>
      </c>
      <c r="M42" s="10">
        <f t="shared" si="24"/>
        <v>25.05239692118323</v>
      </c>
      <c r="N42" s="8">
        <f t="shared" si="25"/>
        <v>13.322021317546458</v>
      </c>
      <c r="O42" s="11">
        <f t="shared" si="26"/>
        <v>0.02865410787917615</v>
      </c>
      <c r="P42" s="10"/>
      <c r="Q42" s="12">
        <v>5</v>
      </c>
      <c r="R42" s="10">
        <v>0.54</v>
      </c>
      <c r="S42" s="31">
        <v>3736</v>
      </c>
      <c r="T42" s="10">
        <f t="shared" si="27"/>
        <v>840235.9094962493</v>
      </c>
      <c r="U42" s="10">
        <f t="shared" si="28"/>
        <v>7375692.937198944</v>
      </c>
      <c r="W42" s="26">
        <f t="shared" si="31"/>
        <v>94779.5238063063</v>
      </c>
      <c r="Y42" s="23">
        <v>0.91181</v>
      </c>
    </row>
    <row r="43" spans="1:25" ht="14.25">
      <c r="A43" s="7">
        <v>13</v>
      </c>
      <c r="B43" s="2" t="s">
        <v>22</v>
      </c>
      <c r="C43" s="27">
        <v>0.007827862055894686</v>
      </c>
      <c r="D43" s="9">
        <f t="shared" si="29"/>
        <v>92640.77794175432</v>
      </c>
      <c r="E43" s="8">
        <f t="shared" si="18"/>
        <v>0.03844710541294519</v>
      </c>
      <c r="F43" s="9">
        <f t="shared" si="19"/>
        <v>3561.7697550638754</v>
      </c>
      <c r="G43" s="9">
        <f t="shared" si="20"/>
        <v>455011.81927212473</v>
      </c>
      <c r="H43" s="29">
        <v>0.89182</v>
      </c>
      <c r="I43" s="9">
        <f t="shared" si="21"/>
        <v>405788.64066326624</v>
      </c>
      <c r="J43" s="9">
        <f t="shared" si="22"/>
        <v>2241653.3713802225</v>
      </c>
      <c r="K43" s="9">
        <f t="shared" si="30"/>
        <v>1946834.9610807213</v>
      </c>
      <c r="L43" s="10">
        <f t="shared" si="23"/>
        <v>24.197264111810554</v>
      </c>
      <c r="M43" s="10">
        <f t="shared" si="24"/>
        <v>21.014881398175945</v>
      </c>
      <c r="N43" s="8">
        <f t="shared" si="25"/>
        <v>22.778015635206454</v>
      </c>
      <c r="O43" s="11">
        <f t="shared" si="26"/>
        <v>0.027595342479111145</v>
      </c>
      <c r="P43" s="10"/>
      <c r="Q43" s="12">
        <v>5</v>
      </c>
      <c r="R43" s="10">
        <v>0.54</v>
      </c>
      <c r="S43" s="31">
        <v>6240</v>
      </c>
      <c r="T43" s="10">
        <f t="shared" si="27"/>
        <v>977102.891738714</v>
      </c>
      <c r="U43" s="10">
        <f t="shared" si="28"/>
        <v>6535457.027702695</v>
      </c>
      <c r="W43" s="26">
        <f t="shared" si="31"/>
        <v>92640.77794175432</v>
      </c>
      <c r="Y43" s="23">
        <v>0.89182</v>
      </c>
    </row>
    <row r="44" spans="1:25" ht="14.25">
      <c r="A44" s="7">
        <v>14</v>
      </c>
      <c r="B44" s="2" t="s">
        <v>23</v>
      </c>
      <c r="C44" s="27">
        <v>0.01299323724418805</v>
      </c>
      <c r="D44" s="9">
        <f t="shared" si="29"/>
        <v>89079.00818669045</v>
      </c>
      <c r="E44" s="8">
        <f t="shared" si="18"/>
        <v>0.06304127708789806</v>
      </c>
      <c r="F44" s="9">
        <f t="shared" si="19"/>
        <v>5615.654437812293</v>
      </c>
      <c r="G44" s="9">
        <f t="shared" si="20"/>
        <v>432198.25300459337</v>
      </c>
      <c r="H44" s="29">
        <v>0.89292</v>
      </c>
      <c r="I44" s="9">
        <f t="shared" si="21"/>
        <v>385918.46407286153</v>
      </c>
      <c r="J44" s="9">
        <f t="shared" si="22"/>
        <v>1786641.5521080976</v>
      </c>
      <c r="K44" s="9">
        <f t="shared" si="30"/>
        <v>1541046.3204174552</v>
      </c>
      <c r="L44" s="10">
        <f t="shared" si="23"/>
        <v>20.05681909214437</v>
      </c>
      <c r="M44" s="10">
        <f t="shared" si="24"/>
        <v>17.299769629088747</v>
      </c>
      <c r="N44" s="8">
        <f t="shared" si="25"/>
        <v>39.437235845153474</v>
      </c>
      <c r="O44" s="11">
        <f t="shared" si="26"/>
        <v>0.026466574401277136</v>
      </c>
      <c r="P44" s="10"/>
      <c r="Q44" s="12">
        <v>5</v>
      </c>
      <c r="R44" s="10">
        <v>0.53</v>
      </c>
      <c r="S44" s="31">
        <v>9442</v>
      </c>
      <c r="T44" s="10">
        <f t="shared" si="27"/>
        <v>1080078.018402435</v>
      </c>
      <c r="U44" s="10">
        <f t="shared" si="28"/>
        <v>5558354.135963981</v>
      </c>
      <c r="W44" s="26">
        <f t="shared" si="31"/>
        <v>89079.00818669045</v>
      </c>
      <c r="Y44" s="23">
        <v>0.89292</v>
      </c>
    </row>
    <row r="45" spans="1:25" ht="14.25">
      <c r="A45" s="7">
        <v>15</v>
      </c>
      <c r="B45" s="2" t="s">
        <v>24</v>
      </c>
      <c r="C45" s="27">
        <v>0.021832152719414095</v>
      </c>
      <c r="D45" s="9">
        <f t="shared" si="29"/>
        <v>83463.35374887816</v>
      </c>
      <c r="E45" s="8">
        <f t="shared" si="18"/>
        <v>0.10372582430771111</v>
      </c>
      <c r="F45" s="9">
        <f t="shared" si="19"/>
        <v>8657.305167088478</v>
      </c>
      <c r="G45" s="9">
        <f t="shared" si="20"/>
        <v>396539.2363433785</v>
      </c>
      <c r="H45" s="29">
        <v>0.8943</v>
      </c>
      <c r="I45" s="9">
        <f t="shared" si="21"/>
        <v>354625.0390618834</v>
      </c>
      <c r="J45" s="9">
        <f t="shared" si="22"/>
        <v>1354443.2991035043</v>
      </c>
      <c r="K45" s="9">
        <f t="shared" si="30"/>
        <v>1155127.8563445937</v>
      </c>
      <c r="L45" s="10">
        <f t="shared" si="23"/>
        <v>16.227999933703952</v>
      </c>
      <c r="M45" s="10">
        <f t="shared" si="24"/>
        <v>13.839940578233952</v>
      </c>
      <c r="N45" s="8">
        <f t="shared" si="25"/>
        <v>76.55649133079682</v>
      </c>
      <c r="O45" s="11">
        <f t="shared" si="26"/>
        <v>0.025354765722546586</v>
      </c>
      <c r="P45" s="10"/>
      <c r="Q45" s="12">
        <v>5</v>
      </c>
      <c r="R45" s="10">
        <v>0.52</v>
      </c>
      <c r="S45" s="31">
        <v>12596</v>
      </c>
      <c r="T45" s="10">
        <f t="shared" si="27"/>
        <v>1232980.3728423622</v>
      </c>
      <c r="U45" s="10">
        <f t="shared" si="28"/>
        <v>4478276.117561546</v>
      </c>
      <c r="W45" s="26">
        <f t="shared" si="31"/>
        <v>83463.35374887816</v>
      </c>
      <c r="Y45" s="23">
        <v>0.8943</v>
      </c>
    </row>
    <row r="46" spans="1:25" ht="14.25">
      <c r="A46" s="7">
        <v>16</v>
      </c>
      <c r="B46" s="2" t="s">
        <v>25</v>
      </c>
      <c r="C46" s="27">
        <v>0.035790087845420634</v>
      </c>
      <c r="D46" s="9">
        <f t="shared" si="29"/>
        <v>74806.04858178968</v>
      </c>
      <c r="E46" s="8">
        <f t="shared" si="18"/>
        <v>0.16506718219213007</v>
      </c>
      <c r="F46" s="9">
        <f t="shared" si="19"/>
        <v>12348.02365032361</v>
      </c>
      <c r="G46" s="9">
        <f t="shared" si="20"/>
        <v>345012.38733068795</v>
      </c>
      <c r="H46" s="29">
        <v>0.87149</v>
      </c>
      <c r="I46" s="9">
        <f t="shared" si="21"/>
        <v>300674.84543482127</v>
      </c>
      <c r="J46" s="9">
        <f t="shared" si="22"/>
        <v>957904.0627601257</v>
      </c>
      <c r="K46" s="9">
        <f t="shared" si="30"/>
        <v>800502.8172827102</v>
      </c>
      <c r="L46" s="10">
        <f t="shared" si="23"/>
        <v>12.805168578217241</v>
      </c>
      <c r="M46" s="10">
        <f t="shared" si="24"/>
        <v>10.701043999235907</v>
      </c>
      <c r="N46" s="8">
        <f t="shared" si="25"/>
        <v>161.0018421574535</v>
      </c>
      <c r="O46" s="11">
        <f t="shared" si="26"/>
        <v>0.024081882063601727</v>
      </c>
      <c r="P46" s="10"/>
      <c r="Q46" s="12">
        <v>5</v>
      </c>
      <c r="R46" s="10">
        <v>0.53</v>
      </c>
      <c r="S46" s="31">
        <v>14130</v>
      </c>
      <c r="T46" s="10">
        <f t="shared" si="27"/>
        <v>1332832.2297585846</v>
      </c>
      <c r="U46" s="10">
        <f t="shared" si="28"/>
        <v>3245295.744719184</v>
      </c>
      <c r="W46" s="26">
        <f t="shared" si="31"/>
        <v>74806.04858178968</v>
      </c>
      <c r="Y46" s="23">
        <v>0.87149</v>
      </c>
    </row>
    <row r="47" spans="1:25" ht="14.25">
      <c r="A47" s="7">
        <v>17</v>
      </c>
      <c r="B47" s="2" t="s">
        <v>26</v>
      </c>
      <c r="C47" s="27">
        <v>0.05610193826274228</v>
      </c>
      <c r="D47" s="9">
        <f t="shared" si="29"/>
        <v>62458.024931466076</v>
      </c>
      <c r="E47" s="8">
        <f t="shared" si="18"/>
        <v>0.24661282102662252</v>
      </c>
      <c r="F47" s="9">
        <f t="shared" si="19"/>
        <v>15402.94972409997</v>
      </c>
      <c r="G47" s="9">
        <f t="shared" si="20"/>
        <v>274552.89783328545</v>
      </c>
      <c r="H47" s="29">
        <v>0.85297</v>
      </c>
      <c r="I47" s="9">
        <f t="shared" si="21"/>
        <v>234185.3852648575</v>
      </c>
      <c r="J47" s="9">
        <f t="shared" si="22"/>
        <v>612891.6754294378</v>
      </c>
      <c r="K47" s="9">
        <f t="shared" si="30"/>
        <v>499827.97184788896</v>
      </c>
      <c r="L47" s="10">
        <f t="shared" si="23"/>
        <v>9.812857132481396</v>
      </c>
      <c r="M47" s="10">
        <f t="shared" si="24"/>
        <v>8.0026221193568</v>
      </c>
      <c r="N47" s="8">
        <f t="shared" si="25"/>
        <v>295.45662675528956</v>
      </c>
      <c r="O47" s="11">
        <f t="shared" si="26"/>
        <v>0.022141565937357673</v>
      </c>
      <c r="P47" s="10"/>
      <c r="Q47" s="12">
        <v>5</v>
      </c>
      <c r="R47" s="10">
        <v>0.51</v>
      </c>
      <c r="S47" s="31">
        <v>15508</v>
      </c>
      <c r="T47" s="10">
        <f t="shared" si="27"/>
        <v>1071146.2722284854</v>
      </c>
      <c r="U47" s="10">
        <f t="shared" si="28"/>
        <v>1912463.5149605996</v>
      </c>
      <c r="W47" s="26">
        <f t="shared" si="31"/>
        <v>62458.024931466076</v>
      </c>
      <c r="Y47" s="23">
        <v>0.85297</v>
      </c>
    </row>
    <row r="48" spans="1:25" ht="14.25">
      <c r="A48" s="7">
        <v>18</v>
      </c>
      <c r="B48" s="2" t="s">
        <v>27</v>
      </c>
      <c r="C48" s="27">
        <v>0.09379038186249855</v>
      </c>
      <c r="D48" s="9">
        <f t="shared" si="29"/>
        <v>47055.075207366106</v>
      </c>
      <c r="E48" s="8">
        <f t="shared" si="18"/>
        <v>0.3798793387134687</v>
      </c>
      <c r="F48" s="9">
        <f t="shared" si="19"/>
        <v>17875.250852886773</v>
      </c>
      <c r="G48" s="9">
        <f t="shared" si="20"/>
        <v>190587.2489046136</v>
      </c>
      <c r="H48" s="29">
        <v>0.83143</v>
      </c>
      <c r="I48" s="9">
        <f t="shared" si="21"/>
        <v>158459.95635676288</v>
      </c>
      <c r="J48" s="9">
        <f t="shared" si="22"/>
        <v>338338.7775961524</v>
      </c>
      <c r="K48" s="9">
        <f t="shared" si="30"/>
        <v>265642.58658303146</v>
      </c>
      <c r="L48" s="10">
        <f t="shared" si="23"/>
        <v>7.190271742317566</v>
      </c>
      <c r="M48" s="10">
        <f t="shared" si="24"/>
        <v>5.645354627792566</v>
      </c>
      <c r="N48" s="8">
        <f t="shared" si="25"/>
        <v>664.2066789507745</v>
      </c>
      <c r="O48" s="11">
        <f t="shared" si="26"/>
        <v>0.019492763921240608</v>
      </c>
      <c r="P48" s="10"/>
      <c r="Q48" s="12">
        <v>5</v>
      </c>
      <c r="R48" s="10">
        <v>0.5</v>
      </c>
      <c r="S48" s="31">
        <v>13473</v>
      </c>
      <c r="T48" s="10">
        <f t="shared" si="27"/>
        <v>841317.2427321142</v>
      </c>
      <c r="U48" s="10">
        <f>T48</f>
        <v>841317.2427321142</v>
      </c>
      <c r="W48" s="26">
        <f t="shared" si="31"/>
        <v>47055.075207366106</v>
      </c>
      <c r="Y48" s="23">
        <v>0.83143</v>
      </c>
    </row>
    <row r="49" spans="1:25" ht="14.25">
      <c r="A49" s="7">
        <v>19</v>
      </c>
      <c r="B49" s="2" t="s">
        <v>28</v>
      </c>
      <c r="C49" s="27">
        <v>0.1458405485904274</v>
      </c>
      <c r="D49" s="9">
        <f t="shared" si="29"/>
        <v>29179.824354479333</v>
      </c>
      <c r="E49" s="8">
        <f t="shared" si="18"/>
        <v>0.5401432514802311</v>
      </c>
      <c r="F49" s="9">
        <f t="shared" si="19"/>
        <v>15761.285204450503</v>
      </c>
      <c r="G49" s="9">
        <f t="shared" si="20"/>
        <v>108072.03728171546</v>
      </c>
      <c r="H49" s="29">
        <v>0.7272</v>
      </c>
      <c r="I49" s="9">
        <f t="shared" si="21"/>
        <v>78589.98551126347</v>
      </c>
      <c r="J49" s="9">
        <f t="shared" si="22"/>
        <v>147751.52869153876</v>
      </c>
      <c r="K49" s="9">
        <f t="shared" si="30"/>
        <v>107182.63022626858</v>
      </c>
      <c r="L49" s="10">
        <f t="shared" si="23"/>
        <v>5.063482456118956</v>
      </c>
      <c r="M49" s="10">
        <f t="shared" si="24"/>
        <v>3.6731759905132946</v>
      </c>
      <c r="N49" s="8"/>
      <c r="O49" s="10"/>
      <c r="P49" s="10"/>
      <c r="Q49" s="12">
        <v>5</v>
      </c>
      <c r="R49" s="7">
        <v>0.52</v>
      </c>
      <c r="S49" s="31">
        <v>14554</v>
      </c>
      <c r="T49" s="10"/>
      <c r="U49" s="10"/>
      <c r="W49" s="26">
        <f t="shared" si="31"/>
        <v>29179.824354479333</v>
      </c>
      <c r="Y49" s="23">
        <v>0.7272</v>
      </c>
    </row>
    <row r="50" spans="1:25" ht="14.25">
      <c r="A50" s="7">
        <v>19</v>
      </c>
      <c r="B50" s="2" t="s">
        <v>29</v>
      </c>
      <c r="C50" s="30">
        <v>0.22622273841786036</v>
      </c>
      <c r="D50" s="9">
        <f t="shared" si="29"/>
        <v>13418.53915002883</v>
      </c>
      <c r="E50" s="14">
        <v>1</v>
      </c>
      <c r="F50" s="9">
        <f t="shared" si="19"/>
        <v>13418.53915002883</v>
      </c>
      <c r="G50" s="15">
        <f>J50</f>
        <v>39679.4914098233</v>
      </c>
      <c r="H50" s="29">
        <v>0.72059</v>
      </c>
      <c r="I50" s="9">
        <f t="shared" si="21"/>
        <v>28592.644715004568</v>
      </c>
      <c r="J50" s="9">
        <f>-(C51*90^3)/3-C52*(90^2)/2-(C52^2)*90/(4*C51)-(C52^3)/(24*(C51^2))</f>
        <v>39679.4914098233</v>
      </c>
      <c r="K50" s="9">
        <f t="shared" si="30"/>
        <v>28592.64471500511</v>
      </c>
      <c r="L50" s="10">
        <f t="shared" si="23"/>
        <v>2.9570649208664452</v>
      </c>
      <c r="M50" s="10">
        <f t="shared" si="24"/>
        <v>2.130831411327192</v>
      </c>
      <c r="W50" s="26">
        <f t="shared" si="31"/>
        <v>13418.53915002883</v>
      </c>
      <c r="Y50" s="23">
        <v>0.72059</v>
      </c>
    </row>
    <row r="51" spans="2:3" ht="14.25">
      <c r="B51" s="1" t="s">
        <v>30</v>
      </c>
      <c r="C51" s="1">
        <f>((D49^0.5-(D50*0.97)^0.5)^2)/25</f>
        <v>128.74723427261586</v>
      </c>
    </row>
    <row r="52" spans="2:3" ht="14.25">
      <c r="B52" s="1" t="s">
        <v>31</v>
      </c>
      <c r="C52" s="1">
        <f>(D50-D49)/5-C51*(90+85)</f>
        <v>-25683.023038597876</v>
      </c>
    </row>
  </sheetData>
  <printOptions/>
  <pageMargins left="0.44" right="0.52" top="1" bottom="1" header="0.5" footer="0.5"/>
  <pageSetup horizontalDpi="300" verticalDpi="300" orientation="landscape" scale="98" r:id="rId3"/>
  <legacyDrawing r:id="rId2"/>
</worksheet>
</file>

<file path=xl/worksheets/sheet2.xml><?xml version="1.0" encoding="utf-8"?>
<worksheet xmlns="http://schemas.openxmlformats.org/spreadsheetml/2006/main" xmlns:r="http://schemas.openxmlformats.org/officeDocument/2006/relationships">
  <sheetPr codeName="Sheet16"/>
  <dimension ref="A1:T51"/>
  <sheetViews>
    <sheetView zoomScale="75" zoomScaleNormal="75" zoomScaleSheetLayoutView="50" workbookViewId="0" topLeftCell="A1">
      <pane xSplit="2" ySplit="3" topLeftCell="C4" activePane="bottomRight" state="frozen"/>
      <selection pane="topLeft" activeCell="A1" sqref="A1"/>
      <selection pane="topRight" activeCell="C1" sqref="C1"/>
      <selection pane="bottomLeft" activeCell="A4" sqref="A4"/>
      <selection pane="bottomRight" activeCell="A27" sqref="A27:O49"/>
    </sheetView>
  </sheetViews>
  <sheetFormatPr defaultColWidth="9.140625" defaultRowHeight="12.75"/>
  <cols>
    <col min="1" max="1" width="11.00390625" style="1" customWidth="1"/>
    <col min="2" max="2" width="10.8515625" style="1" customWidth="1"/>
    <col min="3" max="3" width="12.140625" style="1" customWidth="1"/>
    <col min="4" max="4" width="15.28125" style="17" customWidth="1"/>
    <col min="5" max="5" width="12.140625" style="1" customWidth="1"/>
    <col min="6" max="6" width="10.00390625" style="1" customWidth="1"/>
    <col min="7" max="7" width="12.140625" style="1" customWidth="1"/>
    <col min="8" max="8" width="9.28125" style="1" customWidth="1"/>
    <col min="9" max="11" width="11.140625" style="1" customWidth="1"/>
    <col min="12" max="13" width="11.00390625" style="1" customWidth="1"/>
    <col min="14" max="14" width="9.8515625" style="1" customWidth="1"/>
    <col min="15" max="15" width="12.57421875" style="1" customWidth="1"/>
    <col min="16" max="16" width="6.28125" style="1" customWidth="1"/>
    <col min="17" max="17" width="8.00390625" style="1" customWidth="1"/>
    <col min="18" max="18" width="9.28125" style="1" bestFit="1" customWidth="1"/>
    <col min="19" max="19" width="11.140625" style="1" customWidth="1"/>
    <col min="20" max="16384" width="9.140625" style="1" customWidth="1"/>
  </cols>
  <sheetData>
    <row r="1" spans="1:14" ht="14.25">
      <c r="A1" s="1" t="s">
        <v>0</v>
      </c>
      <c r="E1" s="1" t="s">
        <v>58</v>
      </c>
      <c r="N1" s="1" t="s">
        <v>1</v>
      </c>
    </row>
    <row r="2" spans="1:14" ht="14.25">
      <c r="A2" s="2"/>
      <c r="B2" s="2" t="s">
        <v>2</v>
      </c>
      <c r="C2" s="2"/>
      <c r="D2" s="18"/>
      <c r="E2" s="2"/>
      <c r="N2" s="1" t="s">
        <v>57</v>
      </c>
    </row>
    <row r="3" spans="1:19" ht="18.75">
      <c r="A3" s="3" t="s">
        <v>4</v>
      </c>
      <c r="B3" s="4" t="s">
        <v>5</v>
      </c>
      <c r="C3" s="5" t="s">
        <v>34</v>
      </c>
      <c r="D3" s="19" t="s">
        <v>60</v>
      </c>
      <c r="E3" s="5" t="s">
        <v>48</v>
      </c>
      <c r="F3" s="5" t="s">
        <v>35</v>
      </c>
      <c r="G3" s="5" t="s">
        <v>36</v>
      </c>
      <c r="H3" s="5" t="s">
        <v>37</v>
      </c>
      <c r="I3" s="5" t="s">
        <v>38</v>
      </c>
      <c r="J3" s="5" t="s">
        <v>49</v>
      </c>
      <c r="K3" s="5" t="s">
        <v>50</v>
      </c>
      <c r="L3" s="5" t="s">
        <v>39</v>
      </c>
      <c r="M3" s="5" t="s">
        <v>51</v>
      </c>
      <c r="N3" s="5" t="s">
        <v>63</v>
      </c>
      <c r="O3" s="5" t="s">
        <v>52</v>
      </c>
      <c r="P3" s="5" t="s">
        <v>43</v>
      </c>
      <c r="Q3" s="5" t="s">
        <v>44</v>
      </c>
      <c r="S3" s="5"/>
    </row>
    <row r="4" spans="1:19" ht="14.25">
      <c r="A4" s="7">
        <v>1</v>
      </c>
      <c r="B4" s="2" t="s">
        <v>10</v>
      </c>
      <c r="C4" s="27">
        <v>0.004736056746177634</v>
      </c>
      <c r="D4" s="32">
        <v>3.604304981870346E-05</v>
      </c>
      <c r="E4" s="7">
        <f>C4-D4</f>
        <v>0.004700013696358931</v>
      </c>
      <c r="F4" s="2">
        <v>100000</v>
      </c>
      <c r="G4" s="8">
        <f aca="true" t="shared" si="0" ref="G4:G22">nx*MMx/(1+(1-ax)*nx*MMx)</f>
        <v>0.004680873548642029</v>
      </c>
      <c r="H4" s="9">
        <f aca="true" t="shared" si="1" ref="H4:H23">lx*qx</f>
        <v>468.0873548642029</v>
      </c>
      <c r="I4" s="9">
        <f aca="true" t="shared" si="2" ref="I4:I22">nx*(lx-dx)+ax*nx*dx</f>
        <v>99592.76400126815</v>
      </c>
      <c r="J4" s="29">
        <v>0.9746</v>
      </c>
      <c r="K4" s="9">
        <f aca="true" t="shared" si="3" ref="K4:K23">J4*I4</f>
        <v>97063.10779563594</v>
      </c>
      <c r="L4" s="9">
        <f aca="true" t="shared" si="4" ref="L4:L22">L5+I4</f>
        <v>8417818.35454757</v>
      </c>
      <c r="M4" s="9">
        <f>SUM(K4:K23)</f>
        <v>7611770.262460293</v>
      </c>
      <c r="N4" s="10">
        <f aca="true" t="shared" si="5" ref="N4:N23">TTx/lx</f>
        <v>84.17818354547569</v>
      </c>
      <c r="O4" s="10">
        <f aca="true" t="shared" si="6" ref="O4:O23">M4/F4</f>
        <v>76.11770262460293</v>
      </c>
      <c r="P4" s="12">
        <v>1</v>
      </c>
      <c r="Q4" s="10">
        <v>0.13</v>
      </c>
      <c r="S4"/>
    </row>
    <row r="5" spans="1:19" ht="14.25">
      <c r="A5" s="7">
        <v>2</v>
      </c>
      <c r="B5" s="2" t="s">
        <v>11</v>
      </c>
      <c r="C5" s="27">
        <v>0.00023649818170600877</v>
      </c>
      <c r="D5" s="32">
        <v>1.19962845792903E-05</v>
      </c>
      <c r="E5" s="7">
        <f aca="true" t="shared" si="7" ref="E5:E23">C5-D5</f>
        <v>0.00022450189712671848</v>
      </c>
      <c r="F5" s="9">
        <f aca="true" t="shared" si="8" ref="F5:F23">$F4-$H4</f>
        <v>99531.9126451358</v>
      </c>
      <c r="G5" s="8">
        <f t="shared" si="0"/>
        <v>0.0008975320540555465</v>
      </c>
      <c r="H5" s="9">
        <f t="shared" si="1"/>
        <v>89.33308200046596</v>
      </c>
      <c r="I5" s="9">
        <f t="shared" si="2"/>
        <v>397916.8245070221</v>
      </c>
      <c r="J5" s="29">
        <v>0.9746</v>
      </c>
      <c r="K5" s="9">
        <f t="shared" si="3"/>
        <v>387809.73716454377</v>
      </c>
      <c r="L5" s="9">
        <f t="shared" si="4"/>
        <v>8318225.590546302</v>
      </c>
      <c r="M5" s="9">
        <f aca="true" t="shared" si="9" ref="M5:M23">M4-K4</f>
        <v>7514707.154664657</v>
      </c>
      <c r="N5" s="10">
        <f t="shared" si="5"/>
        <v>83.57345266943204</v>
      </c>
      <c r="O5" s="10">
        <f t="shared" si="6"/>
        <v>75.50047974519563</v>
      </c>
      <c r="P5" s="12">
        <v>4</v>
      </c>
      <c r="Q5" s="10">
        <v>0.41</v>
      </c>
      <c r="S5"/>
    </row>
    <row r="6" spans="1:19" ht="14.25">
      <c r="A6" s="7">
        <v>3</v>
      </c>
      <c r="B6" s="2" t="s">
        <v>12</v>
      </c>
      <c r="C6" s="27">
        <v>0.00010783049046898276</v>
      </c>
      <c r="D6" s="32">
        <v>3.993721869221584E-06</v>
      </c>
      <c r="E6" s="7">
        <f t="shared" si="7"/>
        <v>0.00010383676859976117</v>
      </c>
      <c r="F6" s="9">
        <f t="shared" si="8"/>
        <v>99442.57956313534</v>
      </c>
      <c r="G6" s="8">
        <f t="shared" si="0"/>
        <v>0.0005190437138615815</v>
      </c>
      <c r="H6" s="9">
        <f t="shared" si="1"/>
        <v>51.61504581242557</v>
      </c>
      <c r="I6" s="9">
        <f t="shared" si="2"/>
        <v>497078.69869656436</v>
      </c>
      <c r="J6" s="29">
        <v>0.98571</v>
      </c>
      <c r="K6" s="9">
        <f t="shared" si="3"/>
        <v>489975.4440921904</v>
      </c>
      <c r="L6" s="9">
        <f t="shared" si="4"/>
        <v>7920308.766039279</v>
      </c>
      <c r="M6" s="9">
        <f t="shared" si="9"/>
        <v>7126897.417500113</v>
      </c>
      <c r="N6" s="10">
        <f t="shared" si="5"/>
        <v>79.64705663141748</v>
      </c>
      <c r="O6" s="10">
        <f t="shared" si="6"/>
        <v>71.6684688672552</v>
      </c>
      <c r="P6" s="12">
        <v>5</v>
      </c>
      <c r="Q6" s="10">
        <v>0.48</v>
      </c>
      <c r="S6"/>
    </row>
    <row r="7" spans="1:19" ht="14.25">
      <c r="A7" s="7">
        <v>4</v>
      </c>
      <c r="B7" s="2" t="s">
        <v>13</v>
      </c>
      <c r="C7" s="27">
        <v>0.00012651408795585884</v>
      </c>
      <c r="D7" s="32">
        <v>8.162199222958633E-06</v>
      </c>
      <c r="E7" s="7">
        <f t="shared" si="7"/>
        <v>0.0001183518887329002</v>
      </c>
      <c r="F7" s="9">
        <f t="shared" si="8"/>
        <v>99390.96451732291</v>
      </c>
      <c r="G7" s="8">
        <f t="shared" si="0"/>
        <v>0.0005916054049069794</v>
      </c>
      <c r="H7" s="9">
        <f t="shared" si="1"/>
        <v>58.80023180736604</v>
      </c>
      <c r="I7" s="9">
        <f t="shared" si="2"/>
        <v>496825.4620766383</v>
      </c>
      <c r="J7" s="33">
        <v>0.9506304230650691</v>
      </c>
      <c r="K7" s="9">
        <f t="shared" si="3"/>
        <v>472297.3992034131</v>
      </c>
      <c r="L7" s="9">
        <f t="shared" si="4"/>
        <v>7423230.067342715</v>
      </c>
      <c r="M7" s="9">
        <f t="shared" si="9"/>
        <v>6636921.973407922</v>
      </c>
      <c r="N7" s="10">
        <f t="shared" si="5"/>
        <v>74.68717205223335</v>
      </c>
      <c r="O7" s="10">
        <f t="shared" si="6"/>
        <v>66.77590871201546</v>
      </c>
      <c r="P7" s="12">
        <v>5</v>
      </c>
      <c r="Q7" s="10">
        <v>0.56</v>
      </c>
      <c r="S7" s="16"/>
    </row>
    <row r="8" spans="1:19" ht="14.25">
      <c r="A8" s="7">
        <v>5</v>
      </c>
      <c r="B8" s="2" t="s">
        <v>14</v>
      </c>
      <c r="C8" s="27">
        <v>0.00025750623603700733</v>
      </c>
      <c r="D8" s="32">
        <v>7.074347143873828E-06</v>
      </c>
      <c r="E8" s="7">
        <f t="shared" si="7"/>
        <v>0.0002504318888931335</v>
      </c>
      <c r="F8" s="9">
        <f t="shared" si="8"/>
        <v>99332.16428551554</v>
      </c>
      <c r="G8" s="8">
        <f t="shared" si="0"/>
        <v>0.0012514073029584966</v>
      </c>
      <c r="H8" s="9">
        <f t="shared" si="1"/>
        <v>124.30499580556729</v>
      </c>
      <c r="I8" s="9">
        <f t="shared" si="2"/>
        <v>496362.4894376443</v>
      </c>
      <c r="J8" s="33">
        <v>0.9486496221430561</v>
      </c>
      <c r="K8" s="9">
        <f t="shared" si="3"/>
        <v>470874.088051008</v>
      </c>
      <c r="L8" s="9">
        <f t="shared" si="4"/>
        <v>6926404.605266077</v>
      </c>
      <c r="M8" s="9">
        <f t="shared" si="9"/>
        <v>6164624.574204509</v>
      </c>
      <c r="N8" s="10">
        <f t="shared" si="5"/>
        <v>69.72972606694803</v>
      </c>
      <c r="O8" s="10">
        <f t="shared" si="6"/>
        <v>62.060709323570286</v>
      </c>
      <c r="P8" s="12">
        <v>5</v>
      </c>
      <c r="Q8" s="10">
        <v>0.52</v>
      </c>
      <c r="S8" s="16"/>
    </row>
    <row r="9" spans="1:19" ht="14.25">
      <c r="A9" s="7">
        <v>6</v>
      </c>
      <c r="B9" s="2" t="s">
        <v>15</v>
      </c>
      <c r="C9" s="28">
        <v>0.0002740281738574436</v>
      </c>
      <c r="D9" s="32">
        <v>4.029826086138876E-06</v>
      </c>
      <c r="E9" s="7">
        <f t="shared" si="7"/>
        <v>0.00026999834777130473</v>
      </c>
      <c r="F9" s="9">
        <f t="shared" si="8"/>
        <v>99207.85928970997</v>
      </c>
      <c r="G9" s="8">
        <f t="shared" si="0"/>
        <v>0.0013490811146765933</v>
      </c>
      <c r="H9" s="9">
        <f t="shared" si="1"/>
        <v>133.83944939524056</v>
      </c>
      <c r="I9" s="9">
        <f t="shared" si="2"/>
        <v>495704.6978250618</v>
      </c>
      <c r="J9" s="33">
        <v>0.9460277646292572</v>
      </c>
      <c r="K9" s="9">
        <f t="shared" si="3"/>
        <v>468950.4071996646</v>
      </c>
      <c r="L9" s="9">
        <f t="shared" si="4"/>
        <v>6430042.115828433</v>
      </c>
      <c r="M9" s="9">
        <f t="shared" si="9"/>
        <v>5693750.486153501</v>
      </c>
      <c r="N9" s="10">
        <f t="shared" si="5"/>
        <v>64.81383795462432</v>
      </c>
      <c r="O9" s="10">
        <f t="shared" si="6"/>
        <v>57.39213129804997</v>
      </c>
      <c r="P9" s="12">
        <v>5</v>
      </c>
      <c r="Q9" s="10">
        <v>0.5</v>
      </c>
      <c r="S9" s="16"/>
    </row>
    <row r="10" spans="1:19" ht="14.25">
      <c r="A10" s="7">
        <v>7</v>
      </c>
      <c r="B10" s="2" t="s">
        <v>16</v>
      </c>
      <c r="C10" s="27">
        <v>0.00031235669028254826</v>
      </c>
      <c r="D10" s="32">
        <v>1.2868627689543188E-05</v>
      </c>
      <c r="E10" s="7">
        <f t="shared" si="7"/>
        <v>0.0002994880625930051</v>
      </c>
      <c r="F10" s="9">
        <f t="shared" si="8"/>
        <v>99074.01984031474</v>
      </c>
      <c r="G10" s="8">
        <f t="shared" si="0"/>
        <v>0.0014963647688397</v>
      </c>
      <c r="H10" s="9">
        <f t="shared" si="1"/>
        <v>148.25087279637242</v>
      </c>
      <c r="I10" s="9">
        <f t="shared" si="2"/>
        <v>495014.29710686236</v>
      </c>
      <c r="J10" s="33">
        <v>0.9498063599653574</v>
      </c>
      <c r="K10" s="9">
        <f t="shared" si="3"/>
        <v>470167.7276658789</v>
      </c>
      <c r="L10" s="9">
        <f t="shared" si="4"/>
        <v>5934337.418003371</v>
      </c>
      <c r="M10" s="9">
        <f t="shared" si="9"/>
        <v>5224800.078953836</v>
      </c>
      <c r="N10" s="10">
        <f t="shared" si="5"/>
        <v>59.89801794222342</v>
      </c>
      <c r="O10" s="10">
        <f t="shared" si="6"/>
        <v>52.736328730529465</v>
      </c>
      <c r="P10" s="12">
        <v>5</v>
      </c>
      <c r="Q10" s="10">
        <v>0.52</v>
      </c>
      <c r="S10" s="16"/>
    </row>
    <row r="11" spans="1:19" ht="14.25">
      <c r="A11" s="7">
        <v>8</v>
      </c>
      <c r="B11" s="2" t="s">
        <v>17</v>
      </c>
      <c r="C11" s="27">
        <v>0.00043020068712332487</v>
      </c>
      <c r="D11" s="32">
        <v>2.0961054360997266E-05</v>
      </c>
      <c r="E11" s="7">
        <f t="shared" si="7"/>
        <v>0.0004092396327623276</v>
      </c>
      <c r="F11" s="9">
        <f t="shared" si="8"/>
        <v>98925.76896751836</v>
      </c>
      <c r="G11" s="8">
        <f t="shared" si="0"/>
        <v>0.0020441904108523573</v>
      </c>
      <c r="H11" s="9">
        <f t="shared" si="1"/>
        <v>202.22310830959674</v>
      </c>
      <c r="I11" s="9">
        <f t="shared" si="2"/>
        <v>494143.5093776488</v>
      </c>
      <c r="J11" s="33">
        <v>0.9455641258819732</v>
      </c>
      <c r="K11" s="9">
        <f t="shared" si="3"/>
        <v>467244.3755049272</v>
      </c>
      <c r="L11" s="9">
        <f t="shared" si="4"/>
        <v>5439323.120896509</v>
      </c>
      <c r="M11" s="9">
        <f t="shared" si="9"/>
        <v>4754632.351287957</v>
      </c>
      <c r="N11" s="10">
        <f t="shared" si="5"/>
        <v>54.9838851662854</v>
      </c>
      <c r="O11" s="10">
        <f t="shared" si="6"/>
        <v>48.06262716895443</v>
      </c>
      <c r="P11" s="12">
        <v>5</v>
      </c>
      <c r="Q11" s="10">
        <v>0.52</v>
      </c>
      <c r="S11" s="16"/>
    </row>
    <row r="12" spans="1:19" ht="14.25">
      <c r="A12" s="7">
        <v>9</v>
      </c>
      <c r="B12" s="2" t="s">
        <v>18</v>
      </c>
      <c r="C12" s="27">
        <v>0.0006666546908338972</v>
      </c>
      <c r="D12" s="32">
        <v>4.391138682139443E-05</v>
      </c>
      <c r="E12" s="7">
        <f t="shared" si="7"/>
        <v>0.0006227433040125027</v>
      </c>
      <c r="F12" s="9">
        <f t="shared" si="8"/>
        <v>98723.54585920877</v>
      </c>
      <c r="G12" s="8">
        <f t="shared" si="0"/>
        <v>0.0031091664205243246</v>
      </c>
      <c r="H12" s="9">
        <f t="shared" si="1"/>
        <v>306.94793370054515</v>
      </c>
      <c r="I12" s="9">
        <f t="shared" si="2"/>
        <v>492896.4016518475</v>
      </c>
      <c r="J12" s="33">
        <v>0.9377362139253553</v>
      </c>
      <c r="K12" s="9">
        <f t="shared" si="3"/>
        <v>462206.80554243474</v>
      </c>
      <c r="L12" s="9">
        <f t="shared" si="4"/>
        <v>4945179.61151886</v>
      </c>
      <c r="M12" s="9">
        <f t="shared" si="9"/>
        <v>4287387.9757830305</v>
      </c>
      <c r="N12" s="10">
        <f t="shared" si="5"/>
        <v>50.09118714770699</v>
      </c>
      <c r="O12" s="10">
        <f t="shared" si="6"/>
        <v>43.42822108413066</v>
      </c>
      <c r="P12" s="12">
        <v>5</v>
      </c>
      <c r="Q12" s="10">
        <v>0.53</v>
      </c>
      <c r="S12" s="16"/>
    </row>
    <row r="13" spans="1:19" ht="14.25">
      <c r="A13" s="7">
        <v>10</v>
      </c>
      <c r="B13" s="2" t="s">
        <v>19</v>
      </c>
      <c r="C13" s="27">
        <v>0.001097356439401106</v>
      </c>
      <c r="D13" s="32">
        <v>7.345387931082454E-05</v>
      </c>
      <c r="E13" s="7">
        <f t="shared" si="7"/>
        <v>0.0010239025600902816</v>
      </c>
      <c r="F13" s="9">
        <f t="shared" si="8"/>
        <v>98416.59792550822</v>
      </c>
      <c r="G13" s="8">
        <f t="shared" si="0"/>
        <v>0.005107484796905309</v>
      </c>
      <c r="H13" s="9">
        <f t="shared" si="1"/>
        <v>502.6612776676758</v>
      </c>
      <c r="I13" s="9">
        <f t="shared" si="2"/>
        <v>490926.86868890544</v>
      </c>
      <c r="J13" s="33">
        <v>0.9247663791922922</v>
      </c>
      <c r="K13" s="9">
        <f t="shared" si="3"/>
        <v>453992.662805649</v>
      </c>
      <c r="L13" s="9">
        <f t="shared" si="4"/>
        <v>4452283.209867013</v>
      </c>
      <c r="M13" s="9">
        <f t="shared" si="9"/>
        <v>3825181.170240596</v>
      </c>
      <c r="N13" s="10">
        <f t="shared" si="5"/>
        <v>45.23914973404138</v>
      </c>
      <c r="O13" s="10">
        <f t="shared" si="6"/>
        <v>38.86723632873274</v>
      </c>
      <c r="P13" s="12">
        <v>5</v>
      </c>
      <c r="Q13" s="10">
        <v>0.54</v>
      </c>
      <c r="S13" s="16"/>
    </row>
    <row r="14" spans="1:19" ht="14.25">
      <c r="A14" s="7">
        <v>11</v>
      </c>
      <c r="B14" s="2" t="s">
        <v>20</v>
      </c>
      <c r="C14" s="27">
        <v>0.0017701780547298566</v>
      </c>
      <c r="D14" s="32">
        <v>0.00012591224657074293</v>
      </c>
      <c r="E14" s="7">
        <f t="shared" si="7"/>
        <v>0.0016442658081591136</v>
      </c>
      <c r="F14" s="9">
        <f t="shared" si="8"/>
        <v>97913.93664784054</v>
      </c>
      <c r="G14" s="8">
        <f t="shared" si="0"/>
        <v>0.008190354664493065</v>
      </c>
      <c r="H14" s="9">
        <f t="shared" si="1"/>
        <v>801.9498677425192</v>
      </c>
      <c r="I14" s="9">
        <f t="shared" si="2"/>
        <v>487725.198543395</v>
      </c>
      <c r="J14" s="33">
        <v>0.9068937219156806</v>
      </c>
      <c r="K14" s="9">
        <f t="shared" si="3"/>
        <v>442314.9205790838</v>
      </c>
      <c r="L14" s="9">
        <f t="shared" si="4"/>
        <v>3961356.3411781075</v>
      </c>
      <c r="M14" s="9">
        <f t="shared" si="9"/>
        <v>3371188.507434947</v>
      </c>
      <c r="N14" s="10">
        <f t="shared" si="5"/>
        <v>40.457533184735595</v>
      </c>
      <c r="O14" s="10">
        <f t="shared" si="6"/>
        <v>34.43011917251207</v>
      </c>
      <c r="P14" s="12">
        <v>5</v>
      </c>
      <c r="Q14" s="10">
        <v>0.54</v>
      </c>
      <c r="S14" s="16"/>
    </row>
    <row r="15" spans="1:19" ht="14.25">
      <c r="A15" s="7">
        <v>12</v>
      </c>
      <c r="B15" s="2" t="s">
        <v>21</v>
      </c>
      <c r="C15" s="27">
        <v>0.002810806438566691</v>
      </c>
      <c r="D15" s="32">
        <v>0.000301768925889285</v>
      </c>
      <c r="E15" s="7">
        <f t="shared" si="7"/>
        <v>0.002509037512677406</v>
      </c>
      <c r="F15" s="9">
        <f t="shared" si="8"/>
        <v>97111.98678009803</v>
      </c>
      <c r="G15" s="8">
        <f t="shared" si="0"/>
        <v>0.012473207349557112</v>
      </c>
      <c r="H15" s="9">
        <f t="shared" si="1"/>
        <v>1211.297947235612</v>
      </c>
      <c r="I15" s="9">
        <f t="shared" si="2"/>
        <v>482773.94862184825</v>
      </c>
      <c r="J15" s="33">
        <v>0.8957436276680124</v>
      </c>
      <c r="K15" s="9">
        <f t="shared" si="3"/>
        <v>432441.688082145</v>
      </c>
      <c r="L15" s="9">
        <f t="shared" si="4"/>
        <v>3473631.1426347126</v>
      </c>
      <c r="M15" s="9">
        <f t="shared" si="9"/>
        <v>2928873.586855863</v>
      </c>
      <c r="N15" s="10">
        <f t="shared" si="5"/>
        <v>35.76933453643019</v>
      </c>
      <c r="O15" s="10">
        <f t="shared" si="6"/>
        <v>30.159753537820748</v>
      </c>
      <c r="P15" s="12">
        <v>5</v>
      </c>
      <c r="Q15" s="10">
        <v>0.54</v>
      </c>
      <c r="S15" s="16"/>
    </row>
    <row r="16" spans="1:19" ht="14.25">
      <c r="A16" s="7">
        <v>13</v>
      </c>
      <c r="B16" s="2" t="s">
        <v>22</v>
      </c>
      <c r="C16" s="27">
        <v>0.004819719671338811</v>
      </c>
      <c r="D16" s="32">
        <v>0.0006689221846302561</v>
      </c>
      <c r="E16" s="7">
        <f t="shared" si="7"/>
        <v>0.004150797486708555</v>
      </c>
      <c r="F16" s="9">
        <f t="shared" si="8"/>
        <v>95900.68883286242</v>
      </c>
      <c r="G16" s="8">
        <f t="shared" si="0"/>
        <v>0.02055350089685828</v>
      </c>
      <c r="H16" s="9">
        <f t="shared" si="1"/>
        <v>1971.0948939355646</v>
      </c>
      <c r="I16" s="9">
        <f t="shared" si="2"/>
        <v>474871.37116356357</v>
      </c>
      <c r="J16" s="33">
        <v>0.8723291549983141</v>
      </c>
      <c r="K16" s="9">
        <f t="shared" si="3"/>
        <v>414244.1419400022</v>
      </c>
      <c r="L16" s="9">
        <f t="shared" si="4"/>
        <v>2990857.1940128645</v>
      </c>
      <c r="M16" s="9">
        <f t="shared" si="9"/>
        <v>2496431.898773718</v>
      </c>
      <c r="N16" s="10">
        <f t="shared" si="5"/>
        <v>31.18702514457835</v>
      </c>
      <c r="O16" s="10">
        <f t="shared" si="6"/>
        <v>26.031428232226236</v>
      </c>
      <c r="P16" s="12">
        <v>5</v>
      </c>
      <c r="Q16" s="10">
        <v>0.53</v>
      </c>
      <c r="S16" s="16"/>
    </row>
    <row r="17" spans="1:19" ht="14.25">
      <c r="A17" s="7">
        <v>14</v>
      </c>
      <c r="B17" s="2" t="s">
        <v>23</v>
      </c>
      <c r="C17" s="27">
        <v>0.007698034040537339</v>
      </c>
      <c r="D17" s="32">
        <v>0.001296399688694887</v>
      </c>
      <c r="E17" s="7">
        <f t="shared" si="7"/>
        <v>0.0064016343518424525</v>
      </c>
      <c r="F17" s="9">
        <f t="shared" si="8"/>
        <v>93929.59393892686</v>
      </c>
      <c r="G17" s="8">
        <f t="shared" si="0"/>
        <v>0.03154372948797868</v>
      </c>
      <c r="H17" s="9">
        <f t="shared" si="1"/>
        <v>2962.8897021251905</v>
      </c>
      <c r="I17" s="9">
        <f t="shared" si="2"/>
        <v>462833.32337974635</v>
      </c>
      <c r="J17" s="33">
        <v>0.8785805495573582</v>
      </c>
      <c r="K17" s="9">
        <f t="shared" si="3"/>
        <v>406636.35560843605</v>
      </c>
      <c r="L17" s="9">
        <f t="shared" si="4"/>
        <v>2515985.822849301</v>
      </c>
      <c r="M17" s="9">
        <f t="shared" si="9"/>
        <v>2082187.7568337158</v>
      </c>
      <c r="N17" s="10">
        <f t="shared" si="5"/>
        <v>26.785869259534948</v>
      </c>
      <c r="O17" s="10">
        <f t="shared" si="6"/>
        <v>22.167537083015144</v>
      </c>
      <c r="P17" s="12">
        <v>5</v>
      </c>
      <c r="Q17" s="10">
        <v>0.54</v>
      </c>
      <c r="S17" s="16"/>
    </row>
    <row r="18" spans="1:19" ht="14.25">
      <c r="A18" s="7">
        <v>15</v>
      </c>
      <c r="B18" s="2" t="s">
        <v>24</v>
      </c>
      <c r="C18" s="27">
        <v>0.012050943723475958</v>
      </c>
      <c r="D18" s="32">
        <v>0.002351350105272864</v>
      </c>
      <c r="E18" s="7">
        <f t="shared" si="7"/>
        <v>0.009699593618203094</v>
      </c>
      <c r="F18" s="9">
        <f t="shared" si="8"/>
        <v>90966.70423680167</v>
      </c>
      <c r="G18" s="8">
        <f t="shared" si="0"/>
        <v>0.04741713967535251</v>
      </c>
      <c r="H18" s="9">
        <f t="shared" si="1"/>
        <v>4313.3809206029055</v>
      </c>
      <c r="I18" s="9">
        <f t="shared" si="2"/>
        <v>444697.0760205915</v>
      </c>
      <c r="J18" s="33">
        <v>0.8805690438010285</v>
      </c>
      <c r="K18" s="9">
        <f t="shared" si="3"/>
        <v>391586.4790125655</v>
      </c>
      <c r="L18" s="9">
        <f t="shared" si="4"/>
        <v>2053152.499469555</v>
      </c>
      <c r="M18" s="9">
        <f t="shared" si="9"/>
        <v>1675551.4012252798</v>
      </c>
      <c r="N18" s="10">
        <f t="shared" si="5"/>
        <v>22.57037359652882</v>
      </c>
      <c r="O18" s="10">
        <f t="shared" si="6"/>
        <v>18.419392186217245</v>
      </c>
      <c r="P18" s="12">
        <v>5</v>
      </c>
      <c r="Q18" s="10">
        <v>0.53</v>
      </c>
      <c r="S18" s="16"/>
    </row>
    <row r="19" spans="1:19" ht="14.25">
      <c r="A19" s="7">
        <v>16</v>
      </c>
      <c r="B19" s="2" t="s">
        <v>25</v>
      </c>
      <c r="C19" s="27">
        <v>0.019982554164603813</v>
      </c>
      <c r="D19" s="32">
        <v>0.004774029280712922</v>
      </c>
      <c r="E19" s="7">
        <f t="shared" si="7"/>
        <v>0.015208524883890892</v>
      </c>
      <c r="F19" s="9">
        <f t="shared" si="8"/>
        <v>86653.32331619876</v>
      </c>
      <c r="G19" s="8">
        <f t="shared" si="0"/>
        <v>0.0734186397760134</v>
      </c>
      <c r="H19" s="9">
        <f t="shared" si="1"/>
        <v>6361.969129946419</v>
      </c>
      <c r="I19" s="9">
        <f t="shared" si="2"/>
        <v>418315.9891256197</v>
      </c>
      <c r="J19" s="33">
        <v>0.8615467498938971</v>
      </c>
      <c r="K19" s="9">
        <f t="shared" si="3"/>
        <v>360398.78085982846</v>
      </c>
      <c r="L19" s="9">
        <f t="shared" si="4"/>
        <v>1608455.4234489636</v>
      </c>
      <c r="M19" s="9">
        <f t="shared" si="9"/>
        <v>1283964.9222127143</v>
      </c>
      <c r="N19" s="10">
        <f t="shared" si="5"/>
        <v>18.561958871210226</v>
      </c>
      <c r="O19" s="10">
        <f t="shared" si="6"/>
        <v>14.817261162939069</v>
      </c>
      <c r="P19" s="12">
        <v>5</v>
      </c>
      <c r="Q19" s="10">
        <v>0.53</v>
      </c>
      <c r="S19" s="16"/>
    </row>
    <row r="20" spans="1:19" ht="14.25">
      <c r="A20" s="7">
        <v>17</v>
      </c>
      <c r="B20" s="2" t="s">
        <v>26</v>
      </c>
      <c r="C20" s="27">
        <v>0.03340529807586239</v>
      </c>
      <c r="D20" s="32">
        <v>0.009250358510487416</v>
      </c>
      <c r="E20" s="7">
        <f t="shared" si="7"/>
        <v>0.024154939565374976</v>
      </c>
      <c r="F20" s="9">
        <f t="shared" si="8"/>
        <v>80291.35418625234</v>
      </c>
      <c r="G20" s="8">
        <f t="shared" si="0"/>
        <v>0.1142872821995172</v>
      </c>
      <c r="H20" s="9">
        <f t="shared" si="1"/>
        <v>9176.280654065607</v>
      </c>
      <c r="I20" s="9">
        <f t="shared" si="2"/>
        <v>379892.51139420754</v>
      </c>
      <c r="J20" s="33">
        <v>0.8415729332486801</v>
      </c>
      <c r="K20" s="9">
        <f t="shared" si="3"/>
        <v>319707.2551332309</v>
      </c>
      <c r="L20" s="9">
        <f t="shared" si="4"/>
        <v>1190139.434323344</v>
      </c>
      <c r="M20" s="9">
        <f t="shared" si="9"/>
        <v>923566.1413528859</v>
      </c>
      <c r="N20" s="10">
        <f t="shared" si="5"/>
        <v>14.822759516081522</v>
      </c>
      <c r="O20" s="10">
        <f t="shared" si="6"/>
        <v>11.50268482470085</v>
      </c>
      <c r="P20" s="12">
        <v>5</v>
      </c>
      <c r="Q20" s="10">
        <v>0.53</v>
      </c>
      <c r="S20" s="16"/>
    </row>
    <row r="21" spans="1:19" ht="14.25">
      <c r="A21" s="7">
        <v>18</v>
      </c>
      <c r="B21" s="2" t="s">
        <v>27</v>
      </c>
      <c r="C21" s="27">
        <v>0.06015611978443247</v>
      </c>
      <c r="D21" s="32">
        <v>0.018376020890049447</v>
      </c>
      <c r="E21" s="7">
        <f t="shared" si="7"/>
        <v>0.04178009889438303</v>
      </c>
      <c r="F21" s="9">
        <f t="shared" si="8"/>
        <v>71115.07353218674</v>
      </c>
      <c r="G21" s="8">
        <f t="shared" si="0"/>
        <v>0.1898625516315051</v>
      </c>
      <c r="H21" s="9">
        <f t="shared" si="1"/>
        <v>13502.089320283087</v>
      </c>
      <c r="I21" s="9">
        <f t="shared" si="2"/>
        <v>323170.3532922543</v>
      </c>
      <c r="J21" s="33">
        <v>0.7865589551419748</v>
      </c>
      <c r="K21" s="9">
        <f t="shared" si="3"/>
        <v>254192.5354184184</v>
      </c>
      <c r="L21" s="9">
        <f t="shared" si="4"/>
        <v>810246.9229291363</v>
      </c>
      <c r="M21" s="9">
        <f t="shared" si="9"/>
        <v>603858.8862196549</v>
      </c>
      <c r="N21" s="10">
        <f t="shared" si="5"/>
        <v>11.393462492342328</v>
      </c>
      <c r="O21" s="10">
        <f t="shared" si="6"/>
        <v>8.491292439518437</v>
      </c>
      <c r="P21" s="12">
        <v>5</v>
      </c>
      <c r="Q21" s="10">
        <v>0.52</v>
      </c>
      <c r="S21" s="16"/>
    </row>
    <row r="22" spans="1:19" ht="14.25">
      <c r="A22" s="7">
        <v>19</v>
      </c>
      <c r="B22" s="2" t="s">
        <v>28</v>
      </c>
      <c r="C22" s="27">
        <v>0.10403891750470116</v>
      </c>
      <c r="D22" s="32">
        <v>0.03341509279699125</v>
      </c>
      <c r="E22" s="7">
        <f t="shared" si="7"/>
        <v>0.07062382470770992</v>
      </c>
      <c r="F22" s="9">
        <f t="shared" si="8"/>
        <v>57612.984211903655</v>
      </c>
      <c r="G22" s="8">
        <f t="shared" si="0"/>
        <v>0.3047010310732968</v>
      </c>
      <c r="H22" s="9">
        <f t="shared" si="1"/>
        <v>17554.735692576614</v>
      </c>
      <c r="I22" s="9">
        <f t="shared" si="2"/>
        <v>248566.76575122087</v>
      </c>
      <c r="J22" s="33">
        <v>0.7380443096674457</v>
      </c>
      <c r="K22" s="9">
        <f t="shared" si="3"/>
        <v>183453.2870351295</v>
      </c>
      <c r="L22" s="9">
        <f t="shared" si="4"/>
        <v>487076.56963688193</v>
      </c>
      <c r="M22" s="9">
        <f t="shared" si="9"/>
        <v>349666.3508012365</v>
      </c>
      <c r="N22" s="10">
        <f t="shared" si="5"/>
        <v>8.454284677311422</v>
      </c>
      <c r="O22" s="10">
        <f t="shared" si="6"/>
        <v>6.069228240549819</v>
      </c>
      <c r="P22" s="12">
        <v>5</v>
      </c>
      <c r="Q22" s="7">
        <v>0.55</v>
      </c>
      <c r="S22" s="16"/>
    </row>
    <row r="23" spans="1:19" ht="14.25">
      <c r="A23" s="7">
        <v>20</v>
      </c>
      <c r="B23" s="2" t="s">
        <v>29</v>
      </c>
      <c r="C23" s="27">
        <v>0.2046579244922833</v>
      </c>
      <c r="D23" s="32">
        <v>0.06735781729540816</v>
      </c>
      <c r="E23" s="7">
        <f t="shared" si="7"/>
        <v>0.13730010719687513</v>
      </c>
      <c r="F23" s="9">
        <f t="shared" si="8"/>
        <v>40058.24851932704</v>
      </c>
      <c r="G23" s="8">
        <v>1</v>
      </c>
      <c r="H23" s="9">
        <f t="shared" si="1"/>
        <v>40058.24851932704</v>
      </c>
      <c r="I23" s="9">
        <f>L23</f>
        <v>238509.80388566107</v>
      </c>
      <c r="J23" s="33">
        <v>0.696881474296914</v>
      </c>
      <c r="K23" s="9">
        <f t="shared" si="3"/>
        <v>166213.0637661073</v>
      </c>
      <c r="L23" s="9">
        <f>-(E24*90^3)/3-E25*(90^2)/2-(E25^2)*90/(4*E24)-(E25^3)/(24*(E24^2))</f>
        <v>238509.80388566107</v>
      </c>
      <c r="M23" s="9">
        <f t="shared" si="9"/>
        <v>166213.06376610702</v>
      </c>
      <c r="N23" s="10">
        <f t="shared" si="5"/>
        <v>5.954074696266025</v>
      </c>
      <c r="O23" s="10">
        <f t="shared" si="6"/>
        <v>4.14928435240781</v>
      </c>
      <c r="P23" s="12"/>
      <c r="Q23" s="7"/>
      <c r="S23" s="16"/>
    </row>
    <row r="24" spans="2:7" ht="14.25">
      <c r="B24" s="1" t="s">
        <v>30</v>
      </c>
      <c r="C24" s="1">
        <f>((D22^0.5-(D23*0.97)^0.5)^2)/25</f>
        <v>0.00021207070703232846</v>
      </c>
      <c r="E24" s="1">
        <f>((F22^0.5-(F23*0.97)^0.5)^2)/25</f>
        <v>73.63879450739465</v>
      </c>
      <c r="G24" s="13"/>
    </row>
    <row r="25" spans="2:7" ht="14.25">
      <c r="B25" s="1" t="s">
        <v>31</v>
      </c>
      <c r="C25" s="1">
        <f>(D23-D22)/5-C24*(90+85)</f>
        <v>-0.030323828830974103</v>
      </c>
      <c r="E25" s="1">
        <f>(F23-F22)/5-E24*(90+85)</f>
        <v>-16397.736177309387</v>
      </c>
      <c r="G25" s="13"/>
    </row>
    <row r="26" ht="14.25"/>
    <row r="27" spans="1:14" ht="14.25">
      <c r="A27" s="1" t="s">
        <v>32</v>
      </c>
      <c r="E27" s="1" t="s">
        <v>58</v>
      </c>
      <c r="N27" s="1" t="s">
        <v>1</v>
      </c>
    </row>
    <row r="28" spans="1:14" ht="14.25">
      <c r="A28" s="2"/>
      <c r="B28" s="2" t="s">
        <v>2</v>
      </c>
      <c r="C28" s="2"/>
      <c r="D28" s="18"/>
      <c r="E28" s="2"/>
      <c r="N28" s="1" t="s">
        <v>57</v>
      </c>
    </row>
    <row r="29" spans="1:20" ht="18.75">
      <c r="A29" s="3" t="s">
        <v>4</v>
      </c>
      <c r="B29" s="4" t="s">
        <v>5</v>
      </c>
      <c r="C29" s="5" t="s">
        <v>34</v>
      </c>
      <c r="D29" s="19" t="s">
        <v>60</v>
      </c>
      <c r="E29" s="5" t="s">
        <v>48</v>
      </c>
      <c r="F29" s="5" t="s">
        <v>35</v>
      </c>
      <c r="G29" s="5" t="s">
        <v>36</v>
      </c>
      <c r="H29" s="5" t="s">
        <v>37</v>
      </c>
      <c r="I29" s="5" t="s">
        <v>38</v>
      </c>
      <c r="J29" s="5" t="s">
        <v>49</v>
      </c>
      <c r="K29" s="5" t="s">
        <v>50</v>
      </c>
      <c r="L29" s="5" t="s">
        <v>39</v>
      </c>
      <c r="M29" s="5" t="s">
        <v>51</v>
      </c>
      <c r="N29" s="5" t="s">
        <v>63</v>
      </c>
      <c r="O29" s="5" t="s">
        <v>52</v>
      </c>
      <c r="P29" s="5" t="s">
        <v>43</v>
      </c>
      <c r="Q29" s="5" t="s">
        <v>44</v>
      </c>
      <c r="R29" s="6"/>
      <c r="S29" s="5"/>
      <c r="T29" s="6"/>
    </row>
    <row r="30" spans="1:19" ht="14.25">
      <c r="A30" s="7">
        <v>1</v>
      </c>
      <c r="B30" s="2" t="s">
        <v>10</v>
      </c>
      <c r="C30" s="27">
        <v>0.005977978032813826</v>
      </c>
      <c r="D30" s="32">
        <v>4.1085759675696403E-05</v>
      </c>
      <c r="E30" s="7">
        <f>C30-D30</f>
        <v>0.00593689227313813</v>
      </c>
      <c r="F30" s="2">
        <v>100000</v>
      </c>
      <c r="G30" s="8">
        <f aca="true" t="shared" si="10" ref="G30:G48">nx*MMx/(1+(1-ax)*nx*MMx)</f>
        <v>0.005905687599479672</v>
      </c>
      <c r="H30" s="9">
        <f aca="true" t="shared" si="11" ref="H30:H49">lx*qx</f>
        <v>590.5687599479672</v>
      </c>
      <c r="I30" s="9">
        <f aca="true" t="shared" si="12" ref="I30:I48">nx*(lx-dx)+ax*nx*dx</f>
        <v>99474.39380364631</v>
      </c>
      <c r="J30" s="29">
        <v>0.97637</v>
      </c>
      <c r="K30" s="9">
        <f aca="true" t="shared" si="13" ref="K30:K49">J30*I30</f>
        <v>97123.81387806614</v>
      </c>
      <c r="L30" s="9">
        <f aca="true" t="shared" si="14" ref="L30:L48">L31+I30</f>
        <v>7933425.134565751</v>
      </c>
      <c r="M30" s="9">
        <f>SUM(K30:K49)</f>
        <v>7309650.66415376</v>
      </c>
      <c r="N30" s="10">
        <f aca="true" t="shared" si="15" ref="N30:N49">TTx/lx</f>
        <v>79.3342513456575</v>
      </c>
      <c r="O30" s="10">
        <f aca="true" t="shared" si="16" ref="O30:O49">M30/F30</f>
        <v>73.0965066415376</v>
      </c>
      <c r="P30" s="12">
        <v>1</v>
      </c>
      <c r="Q30" s="10">
        <v>0.11</v>
      </c>
      <c r="S30"/>
    </row>
    <row r="31" spans="1:19" ht="14.25">
      <c r="A31" s="7">
        <v>2</v>
      </c>
      <c r="B31" s="2" t="s">
        <v>11</v>
      </c>
      <c r="C31" s="27">
        <v>0.0003001523599479301</v>
      </c>
      <c r="D31" s="32">
        <v>8.15631412901984E-06</v>
      </c>
      <c r="E31" s="7">
        <f aca="true" t="shared" si="17" ref="E31:E49">C31-D31</f>
        <v>0.0002919960458189103</v>
      </c>
      <c r="F31" s="9">
        <f aca="true" t="shared" si="18" ref="F31:F49">$F30-$H30</f>
        <v>99409.43124005203</v>
      </c>
      <c r="G31" s="8">
        <f t="shared" si="10"/>
        <v>0.0011672207378739135</v>
      </c>
      <c r="H31" s="9">
        <f t="shared" si="11"/>
        <v>116.0327496836396</v>
      </c>
      <c r="I31" s="9">
        <f t="shared" si="12"/>
        <v>397377.8116009168</v>
      </c>
      <c r="J31" s="29">
        <v>0.97637</v>
      </c>
      <c r="K31" s="9">
        <f t="shared" si="13"/>
        <v>387987.7739127871</v>
      </c>
      <c r="L31" s="9">
        <f t="shared" si="14"/>
        <v>7833950.740762105</v>
      </c>
      <c r="M31" s="9">
        <f aca="true" t="shared" si="19" ref="M31:M49">M30-K30</f>
        <v>7212526.850275694</v>
      </c>
      <c r="N31" s="10">
        <f t="shared" si="15"/>
        <v>78.80490455523106</v>
      </c>
      <c r="O31" s="10">
        <f t="shared" si="16"/>
        <v>72.55374827423587</v>
      </c>
      <c r="P31" s="12">
        <v>4</v>
      </c>
      <c r="Q31" s="10">
        <v>0.44</v>
      </c>
      <c r="S31"/>
    </row>
    <row r="32" spans="1:19" ht="14.25">
      <c r="A32" s="7">
        <v>3</v>
      </c>
      <c r="B32" s="2" t="s">
        <v>12</v>
      </c>
      <c r="C32" s="27">
        <v>0.00011670950243694515</v>
      </c>
      <c r="D32" s="32">
        <v>5.074326192910659E-06</v>
      </c>
      <c r="E32" s="7">
        <f t="shared" si="17"/>
        <v>0.0001116351762440345</v>
      </c>
      <c r="F32" s="9">
        <f t="shared" si="18"/>
        <v>99293.39849036839</v>
      </c>
      <c r="G32" s="8">
        <f t="shared" si="10"/>
        <v>0.0005580045756375203</v>
      </c>
      <c r="H32" s="9">
        <f t="shared" si="11"/>
        <v>55.40617068822521</v>
      </c>
      <c r="I32" s="9">
        <f t="shared" si="12"/>
        <v>496314.62548244937</v>
      </c>
      <c r="J32" s="29">
        <v>0.96995</v>
      </c>
      <c r="K32" s="9">
        <f t="shared" si="13"/>
        <v>481400.37098670175</v>
      </c>
      <c r="L32" s="9">
        <f t="shared" si="14"/>
        <v>7436572.929161188</v>
      </c>
      <c r="M32" s="9">
        <f t="shared" si="19"/>
        <v>6824539.076362907</v>
      </c>
      <c r="N32" s="10">
        <f t="shared" si="15"/>
        <v>74.89493805454295</v>
      </c>
      <c r="O32" s="10">
        <f t="shared" si="16"/>
        <v>68.73104536778341</v>
      </c>
      <c r="P32" s="12">
        <v>5</v>
      </c>
      <c r="Q32" s="10">
        <v>0.45</v>
      </c>
      <c r="S32"/>
    </row>
    <row r="33" spans="1:19" ht="14.25">
      <c r="A33" s="7">
        <v>4</v>
      </c>
      <c r="B33" s="2" t="s">
        <v>13</v>
      </c>
      <c r="C33" s="27">
        <v>0.0001778786478106644</v>
      </c>
      <c r="D33" s="32">
        <v>7.790305743532747E-06</v>
      </c>
      <c r="E33" s="7">
        <f t="shared" si="17"/>
        <v>0.00017008834206713166</v>
      </c>
      <c r="F33" s="9">
        <f t="shared" si="18"/>
        <v>99237.99231968017</v>
      </c>
      <c r="G33" s="8">
        <f t="shared" si="10"/>
        <v>0.0008501741916060291</v>
      </c>
      <c r="H33" s="9">
        <f t="shared" si="11"/>
        <v>84.3695798969894</v>
      </c>
      <c r="I33" s="9">
        <f t="shared" si="12"/>
        <v>496033.87787559145</v>
      </c>
      <c r="J33" s="33">
        <v>0.9602102203269984</v>
      </c>
      <c r="K33" s="9">
        <f t="shared" si="13"/>
        <v>476296.7991645771</v>
      </c>
      <c r="L33" s="9">
        <f t="shared" si="14"/>
        <v>6940258.303678739</v>
      </c>
      <c r="M33" s="9">
        <f t="shared" si="19"/>
        <v>6343138.705376205</v>
      </c>
      <c r="N33" s="10">
        <f t="shared" si="15"/>
        <v>69.9354968943925</v>
      </c>
      <c r="O33" s="10">
        <f t="shared" si="16"/>
        <v>63.91845055614128</v>
      </c>
      <c r="P33" s="12">
        <v>5</v>
      </c>
      <c r="Q33" s="10">
        <v>0.63</v>
      </c>
      <c r="S33" s="16"/>
    </row>
    <row r="34" spans="1:19" ht="14.25">
      <c r="A34" s="7">
        <v>5</v>
      </c>
      <c r="B34" s="2" t="s">
        <v>14</v>
      </c>
      <c r="C34" s="27">
        <v>0.0005718877653519052</v>
      </c>
      <c r="D34" s="32">
        <v>1.0714524877787451E-05</v>
      </c>
      <c r="E34" s="7">
        <f t="shared" si="17"/>
        <v>0.0005611732404741177</v>
      </c>
      <c r="F34" s="9">
        <f t="shared" si="18"/>
        <v>99153.62273978318</v>
      </c>
      <c r="G34" s="8">
        <f t="shared" si="10"/>
        <v>0.002802327871692175</v>
      </c>
      <c r="H34" s="9">
        <f t="shared" si="11"/>
        <v>277.86096058294544</v>
      </c>
      <c r="I34" s="9">
        <f t="shared" si="12"/>
        <v>495142.9265376043</v>
      </c>
      <c r="J34" s="33">
        <v>0.9613803113351455</v>
      </c>
      <c r="K34" s="9">
        <f t="shared" si="13"/>
        <v>476020.6608701171</v>
      </c>
      <c r="L34" s="9">
        <f t="shared" si="14"/>
        <v>6444224.425803147</v>
      </c>
      <c r="M34" s="9">
        <f t="shared" si="19"/>
        <v>5866841.906211628</v>
      </c>
      <c r="N34" s="10">
        <f t="shared" si="15"/>
        <v>64.9923245136009</v>
      </c>
      <c r="O34" s="10">
        <f t="shared" si="16"/>
        <v>59.16921383304826</v>
      </c>
      <c r="P34" s="12">
        <v>5</v>
      </c>
      <c r="Q34" s="10">
        <v>0.55</v>
      </c>
      <c r="S34" s="16"/>
    </row>
    <row r="35" spans="1:19" ht="14.25">
      <c r="A35" s="7">
        <v>6</v>
      </c>
      <c r="B35" s="2" t="s">
        <v>15</v>
      </c>
      <c r="C35" s="28">
        <v>0.0007134161506944354</v>
      </c>
      <c r="D35" s="32">
        <v>1.7017265979867264E-05</v>
      </c>
      <c r="E35" s="7">
        <f t="shared" si="17"/>
        <v>0.0006963988847145681</v>
      </c>
      <c r="F35" s="9">
        <f t="shared" si="18"/>
        <v>98875.76177920024</v>
      </c>
      <c r="G35" s="8">
        <f t="shared" si="10"/>
        <v>0.0034759428168204274</v>
      </c>
      <c r="H35" s="9">
        <f t="shared" si="11"/>
        <v>343.6864939140588</v>
      </c>
      <c r="I35" s="9">
        <f t="shared" si="12"/>
        <v>493519.59266121604</v>
      </c>
      <c r="J35" s="33">
        <v>0.9559694872977191</v>
      </c>
      <c r="K35" s="9">
        <f t="shared" si="13"/>
        <v>471789.6719677219</v>
      </c>
      <c r="L35" s="9">
        <f t="shared" si="14"/>
        <v>5949081.499265543</v>
      </c>
      <c r="M35" s="9">
        <f t="shared" si="19"/>
        <v>5390821.2453415105</v>
      </c>
      <c r="N35" s="10">
        <f t="shared" si="15"/>
        <v>60.167238079545264</v>
      </c>
      <c r="O35" s="10">
        <f t="shared" si="16"/>
        <v>54.521160174520524</v>
      </c>
      <c r="P35" s="12">
        <v>5</v>
      </c>
      <c r="Q35" s="10">
        <v>0.5</v>
      </c>
      <c r="S35" s="16"/>
    </row>
    <row r="36" spans="1:19" ht="14.25">
      <c r="A36" s="7">
        <v>7</v>
      </c>
      <c r="B36" s="2" t="s">
        <v>16</v>
      </c>
      <c r="C36" s="27">
        <v>0.0007300457097530129</v>
      </c>
      <c r="D36" s="32">
        <v>3.041857123970887E-05</v>
      </c>
      <c r="E36" s="7">
        <f t="shared" si="17"/>
        <v>0.000699627138513304</v>
      </c>
      <c r="F36" s="9">
        <f t="shared" si="18"/>
        <v>98532.07528528618</v>
      </c>
      <c r="G36" s="8">
        <f t="shared" si="10"/>
        <v>0.003492027898850317</v>
      </c>
      <c r="H36" s="9">
        <f t="shared" si="11"/>
        <v>344.0767558278391</v>
      </c>
      <c r="I36" s="9">
        <f t="shared" si="12"/>
        <v>491800.1845368612</v>
      </c>
      <c r="J36" s="33">
        <v>0.9553793897517634</v>
      </c>
      <c r="K36" s="9">
        <f t="shared" si="13"/>
        <v>469855.7601826311</v>
      </c>
      <c r="L36" s="9">
        <f t="shared" si="14"/>
        <v>5455561.906604327</v>
      </c>
      <c r="M36" s="9">
        <f t="shared" si="19"/>
        <v>4919031.573373789</v>
      </c>
      <c r="N36" s="10">
        <f t="shared" si="15"/>
        <v>55.36838527767219</v>
      </c>
      <c r="O36" s="10">
        <f t="shared" si="16"/>
        <v>49.92314999081674</v>
      </c>
      <c r="P36" s="12">
        <v>5</v>
      </c>
      <c r="Q36" s="10">
        <v>0.5</v>
      </c>
      <c r="S36" s="16"/>
    </row>
    <row r="37" spans="1:19" ht="14.25">
      <c r="A37" s="7">
        <v>8</v>
      </c>
      <c r="B37" s="2" t="s">
        <v>17</v>
      </c>
      <c r="C37" s="27">
        <v>0.0009831422318108934</v>
      </c>
      <c r="D37" s="32">
        <v>5.364367336269755E-05</v>
      </c>
      <c r="E37" s="7">
        <f t="shared" si="17"/>
        <v>0.0009294985584481958</v>
      </c>
      <c r="F37" s="9">
        <f t="shared" si="18"/>
        <v>98187.99852945833</v>
      </c>
      <c r="G37" s="8">
        <f t="shared" si="10"/>
        <v>0.0046369332364816</v>
      </c>
      <c r="H37" s="9">
        <f t="shared" si="11"/>
        <v>455.2911938048518</v>
      </c>
      <c r="I37" s="9">
        <f t="shared" si="12"/>
        <v>489824.5292224698</v>
      </c>
      <c r="J37" s="33">
        <v>0.9462714480644012</v>
      </c>
      <c r="K37" s="9">
        <f t="shared" si="13"/>
        <v>463506.9665648101</v>
      </c>
      <c r="L37" s="9">
        <f t="shared" si="14"/>
        <v>4963761.722067466</v>
      </c>
      <c r="M37" s="9">
        <f t="shared" si="19"/>
        <v>4449175.813191158</v>
      </c>
      <c r="N37" s="10">
        <f t="shared" si="15"/>
        <v>50.55365010397111</v>
      </c>
      <c r="O37" s="10">
        <f t="shared" si="16"/>
        <v>45.31282722762006</v>
      </c>
      <c r="P37" s="12">
        <v>5</v>
      </c>
      <c r="Q37" s="10">
        <v>0.51</v>
      </c>
      <c r="S37" s="16"/>
    </row>
    <row r="38" spans="1:19" ht="14.25">
      <c r="A38" s="7">
        <v>9</v>
      </c>
      <c r="B38" s="2" t="s">
        <v>18</v>
      </c>
      <c r="C38" s="27">
        <v>0.0013497647973487673</v>
      </c>
      <c r="D38" s="32">
        <v>0.00013350400904685991</v>
      </c>
      <c r="E38" s="7">
        <f t="shared" si="17"/>
        <v>0.0012162607883019075</v>
      </c>
      <c r="F38" s="9">
        <f t="shared" si="18"/>
        <v>97732.70733565348</v>
      </c>
      <c r="G38" s="8">
        <f t="shared" si="10"/>
        <v>0.006063604124072988</v>
      </c>
      <c r="H38" s="9">
        <f t="shared" si="11"/>
        <v>592.6124472572868</v>
      </c>
      <c r="I38" s="9">
        <f t="shared" si="12"/>
        <v>487241.26680484996</v>
      </c>
      <c r="J38" s="33">
        <v>0.9435044110688939</v>
      </c>
      <c r="K38" s="9">
        <f t="shared" si="13"/>
        <v>459714.2844851718</v>
      </c>
      <c r="L38" s="9">
        <f t="shared" si="14"/>
        <v>4473937.192844996</v>
      </c>
      <c r="M38" s="9">
        <f t="shared" si="19"/>
        <v>3985668.846626348</v>
      </c>
      <c r="N38" s="10">
        <f t="shared" si="15"/>
        <v>45.77727676651475</v>
      </c>
      <c r="O38" s="10">
        <f t="shared" si="16"/>
        <v>40.781320351005476</v>
      </c>
      <c r="P38" s="12">
        <v>5</v>
      </c>
      <c r="Q38" s="10">
        <v>0.52</v>
      </c>
      <c r="S38" s="16"/>
    </row>
    <row r="39" spans="1:19" ht="14.25">
      <c r="A39" s="7">
        <v>10</v>
      </c>
      <c r="B39" s="2" t="s">
        <v>19</v>
      </c>
      <c r="C39" s="27">
        <v>0.0019288382293242375</v>
      </c>
      <c r="D39" s="32">
        <v>0.00031296846048999976</v>
      </c>
      <c r="E39" s="7">
        <f t="shared" si="17"/>
        <v>0.0016158697688342378</v>
      </c>
      <c r="F39" s="9">
        <f t="shared" si="18"/>
        <v>97140.0948883962</v>
      </c>
      <c r="G39" s="8">
        <f t="shared" si="10"/>
        <v>0.008048785240617728</v>
      </c>
      <c r="H39" s="9">
        <f t="shared" si="11"/>
        <v>781.8597620099289</v>
      </c>
      <c r="I39" s="9">
        <f t="shared" si="12"/>
        <v>483863.1040012576</v>
      </c>
      <c r="J39" s="33">
        <v>0.9294473315760193</v>
      </c>
      <c r="K39" s="9">
        <f t="shared" si="13"/>
        <v>449725.2708620588</v>
      </c>
      <c r="L39" s="9">
        <f t="shared" si="14"/>
        <v>3986695.9260401465</v>
      </c>
      <c r="M39" s="9">
        <f t="shared" si="19"/>
        <v>3525954.5621411763</v>
      </c>
      <c r="N39" s="10">
        <f t="shared" si="15"/>
        <v>41.04068387642037</v>
      </c>
      <c r="O39" s="10">
        <f t="shared" si="16"/>
        <v>36.297623202778716</v>
      </c>
      <c r="P39" s="12">
        <v>5</v>
      </c>
      <c r="Q39" s="10">
        <v>0.53</v>
      </c>
      <c r="S39" s="16"/>
    </row>
    <row r="40" spans="1:19" ht="14.25">
      <c r="A40" s="7">
        <v>11</v>
      </c>
      <c r="B40" s="2" t="s">
        <v>20</v>
      </c>
      <c r="C40" s="27">
        <v>0.002716322823084389</v>
      </c>
      <c r="D40" s="32">
        <v>0.000618420725182291</v>
      </c>
      <c r="E40" s="7">
        <f t="shared" si="17"/>
        <v>0.002097902097902098</v>
      </c>
      <c r="F40" s="9">
        <f t="shared" si="18"/>
        <v>96358.23512638627</v>
      </c>
      <c r="G40" s="8">
        <f t="shared" si="10"/>
        <v>0.010439139814879254</v>
      </c>
      <c r="H40" s="9">
        <f t="shared" si="11"/>
        <v>1005.8970887993556</v>
      </c>
      <c r="I40" s="9">
        <f t="shared" si="12"/>
        <v>479477.6123276928</v>
      </c>
      <c r="J40" s="33">
        <v>0.9270916866299987</v>
      </c>
      <c r="K40" s="9">
        <f t="shared" si="13"/>
        <v>444519.7083142054</v>
      </c>
      <c r="L40" s="9">
        <f t="shared" si="14"/>
        <v>3502832.822038889</v>
      </c>
      <c r="M40" s="9">
        <f t="shared" si="19"/>
        <v>3076229.2912791176</v>
      </c>
      <c r="N40" s="10">
        <f t="shared" si="15"/>
        <v>36.352189487950575</v>
      </c>
      <c r="O40" s="10">
        <f t="shared" si="16"/>
        <v>31.924923565113513</v>
      </c>
      <c r="P40" s="12">
        <v>5</v>
      </c>
      <c r="Q40" s="10">
        <v>0.54</v>
      </c>
      <c r="S40" s="16"/>
    </row>
    <row r="41" spans="1:19" ht="14.25">
      <c r="A41" s="7">
        <v>12</v>
      </c>
      <c r="B41" s="2" t="s">
        <v>21</v>
      </c>
      <c r="C41" s="27">
        <v>0.004560434749981239</v>
      </c>
      <c r="D41" s="32">
        <v>0.0011584786252094954</v>
      </c>
      <c r="E41" s="7">
        <f t="shared" si="17"/>
        <v>0.0034019561247717435</v>
      </c>
      <c r="F41" s="9">
        <f t="shared" si="18"/>
        <v>95352.33803758692</v>
      </c>
      <c r="G41" s="8">
        <f t="shared" si="10"/>
        <v>0.016877720911992612</v>
      </c>
      <c r="H41" s="9">
        <f t="shared" si="11"/>
        <v>1609.3301497043692</v>
      </c>
      <c r="I41" s="9">
        <f t="shared" si="12"/>
        <v>473060.2308436145</v>
      </c>
      <c r="J41" s="33">
        <v>0.9132178924580684</v>
      </c>
      <c r="K41" s="9">
        <f t="shared" si="13"/>
        <v>432007.06701673294</v>
      </c>
      <c r="L41" s="9">
        <f t="shared" si="14"/>
        <v>3023355.2097111964</v>
      </c>
      <c r="M41" s="9">
        <f t="shared" si="19"/>
        <v>2631709.582964912</v>
      </c>
      <c r="N41" s="10">
        <f t="shared" si="15"/>
        <v>31.707195354973056</v>
      </c>
      <c r="O41" s="10">
        <f t="shared" si="16"/>
        <v>27.599843245873206</v>
      </c>
      <c r="P41" s="12">
        <v>5</v>
      </c>
      <c r="Q41" s="10">
        <v>0.54</v>
      </c>
      <c r="S41" s="16"/>
    </row>
    <row r="42" spans="1:19" ht="14.25">
      <c r="A42" s="7">
        <v>13</v>
      </c>
      <c r="B42" s="2" t="s">
        <v>22</v>
      </c>
      <c r="C42" s="27">
        <v>0.007827862055894686</v>
      </c>
      <c r="D42" s="32">
        <v>0.00208677180153359</v>
      </c>
      <c r="E42" s="7">
        <f t="shared" si="17"/>
        <v>0.005741090254361096</v>
      </c>
      <c r="F42" s="9">
        <f t="shared" si="18"/>
        <v>93743.00788788254</v>
      </c>
      <c r="G42" s="8">
        <f t="shared" si="10"/>
        <v>0.028331349749148697</v>
      </c>
      <c r="H42" s="9">
        <f t="shared" si="11"/>
        <v>2655.8659430088055</v>
      </c>
      <c r="I42" s="9">
        <f t="shared" si="12"/>
        <v>462606.5477704925</v>
      </c>
      <c r="J42" s="33">
        <v>0.8931932047716787</v>
      </c>
      <c r="K42" s="9">
        <f t="shared" si="13"/>
        <v>413197.0249514889</v>
      </c>
      <c r="L42" s="9">
        <f t="shared" si="14"/>
        <v>2550294.978867582</v>
      </c>
      <c r="M42" s="9">
        <f t="shared" si="19"/>
        <v>2199702.515948179</v>
      </c>
      <c r="N42" s="10">
        <f t="shared" si="15"/>
        <v>27.20517547204968</v>
      </c>
      <c r="O42" s="10">
        <f t="shared" si="16"/>
        <v>23.465243600664518</v>
      </c>
      <c r="P42" s="12">
        <v>5</v>
      </c>
      <c r="Q42" s="10">
        <v>0.54</v>
      </c>
      <c r="S42" s="16"/>
    </row>
    <row r="43" spans="1:19" ht="14.25">
      <c r="A43" s="7">
        <v>14</v>
      </c>
      <c r="B43" s="2" t="s">
        <v>23</v>
      </c>
      <c r="C43" s="27">
        <v>0.01299323724418805</v>
      </c>
      <c r="D43" s="32">
        <v>0.0035470234598276402</v>
      </c>
      <c r="E43" s="7">
        <f t="shared" si="17"/>
        <v>0.009446213784360408</v>
      </c>
      <c r="F43" s="9">
        <f t="shared" si="18"/>
        <v>91087.14194487374</v>
      </c>
      <c r="G43" s="8">
        <f t="shared" si="10"/>
        <v>0.046205374191689526</v>
      </c>
      <c r="H43" s="9">
        <f t="shared" si="11"/>
        <v>4208.71547761443</v>
      </c>
      <c r="I43" s="9">
        <f t="shared" si="12"/>
        <v>445545.2283519748</v>
      </c>
      <c r="J43" s="33">
        <v>0.8915562518241488</v>
      </c>
      <c r="K43" s="9">
        <f t="shared" si="13"/>
        <v>397228.63380762114</v>
      </c>
      <c r="L43" s="9">
        <f t="shared" si="14"/>
        <v>2087688.4310970893</v>
      </c>
      <c r="M43" s="9">
        <f t="shared" si="19"/>
        <v>1786505.4909966902</v>
      </c>
      <c r="N43" s="10">
        <f t="shared" si="15"/>
        <v>22.91968313552494</v>
      </c>
      <c r="O43" s="10">
        <f t="shared" si="16"/>
        <v>19.613146848738428</v>
      </c>
      <c r="P43" s="12">
        <v>5</v>
      </c>
      <c r="Q43" s="10">
        <v>0.53</v>
      </c>
      <c r="S43" s="16"/>
    </row>
    <row r="44" spans="1:19" ht="14.25">
      <c r="A44" s="7">
        <v>15</v>
      </c>
      <c r="B44" s="2" t="s">
        <v>24</v>
      </c>
      <c r="C44" s="27">
        <v>0.021832152719414095</v>
      </c>
      <c r="D44" s="32">
        <v>0.005921479169167967</v>
      </c>
      <c r="E44" s="7">
        <f t="shared" si="17"/>
        <v>0.015910673550246127</v>
      </c>
      <c r="F44" s="9">
        <f t="shared" si="18"/>
        <v>86878.42646725931</v>
      </c>
      <c r="G44" s="8">
        <f t="shared" si="10"/>
        <v>0.07662730679880578</v>
      </c>
      <c r="H44" s="9">
        <f t="shared" si="11"/>
        <v>6657.259839104167</v>
      </c>
      <c r="I44" s="9">
        <f t="shared" si="12"/>
        <v>418414.7087224466</v>
      </c>
      <c r="J44" s="33">
        <v>0.8892674065497908</v>
      </c>
      <c r="K44" s="9">
        <f t="shared" si="13"/>
        <v>372082.5628878962</v>
      </c>
      <c r="L44" s="9">
        <f t="shared" si="14"/>
        <v>1642143.2027451145</v>
      </c>
      <c r="M44" s="9">
        <f t="shared" si="19"/>
        <v>1389276.857189069</v>
      </c>
      <c r="N44" s="10">
        <f t="shared" si="15"/>
        <v>18.901622295886845</v>
      </c>
      <c r="O44" s="10">
        <f t="shared" si="16"/>
        <v>15.991045345562593</v>
      </c>
      <c r="P44" s="12">
        <v>5</v>
      </c>
      <c r="Q44" s="10">
        <v>0.52</v>
      </c>
      <c r="S44" s="16"/>
    </row>
    <row r="45" spans="1:19" ht="14.25">
      <c r="A45" s="7">
        <v>16</v>
      </c>
      <c r="B45" s="2" t="s">
        <v>25</v>
      </c>
      <c r="C45" s="27">
        <v>0.035790087845420634</v>
      </c>
      <c r="D45" s="32">
        <v>0.010299734171600716</v>
      </c>
      <c r="E45" s="7">
        <f t="shared" si="17"/>
        <v>0.025490353673819917</v>
      </c>
      <c r="F45" s="9">
        <f t="shared" si="18"/>
        <v>80221.16662815514</v>
      </c>
      <c r="G45" s="8">
        <f t="shared" si="10"/>
        <v>0.12024859708799827</v>
      </c>
      <c r="H45" s="9">
        <f t="shared" si="11"/>
        <v>9646.4827437982</v>
      </c>
      <c r="I45" s="9">
        <f t="shared" si="12"/>
        <v>378436.5986928499</v>
      </c>
      <c r="J45" s="33">
        <v>0.8787892222758742</v>
      </c>
      <c r="K45" s="9">
        <f t="shared" si="13"/>
        <v>332566.0042460167</v>
      </c>
      <c r="L45" s="9">
        <f t="shared" si="14"/>
        <v>1223728.4940226679</v>
      </c>
      <c r="M45" s="9">
        <f t="shared" si="19"/>
        <v>1017194.2943011728</v>
      </c>
      <c r="N45" s="10">
        <f t="shared" si="15"/>
        <v>15.254434028551975</v>
      </c>
      <c r="O45" s="10">
        <f t="shared" si="16"/>
        <v>12.679874116218215</v>
      </c>
      <c r="P45" s="12">
        <v>5</v>
      </c>
      <c r="Q45" s="10">
        <v>0.53</v>
      </c>
      <c r="S45" s="16"/>
    </row>
    <row r="46" spans="1:19" ht="14.25">
      <c r="A46" s="7">
        <v>17</v>
      </c>
      <c r="B46" s="2" t="s">
        <v>26</v>
      </c>
      <c r="C46" s="27">
        <v>0.05610193826274228</v>
      </c>
      <c r="D46" s="32">
        <v>0.016524587221823404</v>
      </c>
      <c r="E46" s="7">
        <f t="shared" si="17"/>
        <v>0.039577351040918876</v>
      </c>
      <c r="F46" s="9">
        <f t="shared" si="18"/>
        <v>70574.68388435694</v>
      </c>
      <c r="G46" s="8">
        <f t="shared" si="10"/>
        <v>0.18039485634364716</v>
      </c>
      <c r="H46" s="9">
        <f t="shared" si="11"/>
        <v>12731.309960816881</v>
      </c>
      <c r="I46" s="9">
        <f t="shared" si="12"/>
        <v>321681.71001778333</v>
      </c>
      <c r="J46" s="33">
        <v>0.8573961182919854</v>
      </c>
      <c r="K46" s="9">
        <f t="shared" si="13"/>
        <v>275808.6494947755</v>
      </c>
      <c r="L46" s="9">
        <f t="shared" si="14"/>
        <v>845291.8953298179</v>
      </c>
      <c r="M46" s="9">
        <f t="shared" si="19"/>
        <v>684628.2900551562</v>
      </c>
      <c r="N46" s="10">
        <f t="shared" si="15"/>
        <v>11.977267892760324</v>
      </c>
      <c r="O46" s="10">
        <f t="shared" si="16"/>
        <v>9.700763111840248</v>
      </c>
      <c r="P46" s="12">
        <v>5</v>
      </c>
      <c r="Q46" s="10">
        <v>0.51</v>
      </c>
      <c r="S46" s="16"/>
    </row>
    <row r="47" spans="1:19" ht="14.25">
      <c r="A47" s="7">
        <v>18</v>
      </c>
      <c r="B47" s="2" t="s">
        <v>27</v>
      </c>
      <c r="C47" s="27">
        <v>0.09379038186249855</v>
      </c>
      <c r="D47" s="32">
        <v>0.02838240414748327</v>
      </c>
      <c r="E47" s="7">
        <f t="shared" si="17"/>
        <v>0.06540797771501528</v>
      </c>
      <c r="F47" s="9">
        <f t="shared" si="18"/>
        <v>57843.37392354006</v>
      </c>
      <c r="G47" s="8">
        <f t="shared" si="10"/>
        <v>0.28107802550418143</v>
      </c>
      <c r="H47" s="9">
        <f t="shared" si="11"/>
        <v>16258.501330928695</v>
      </c>
      <c r="I47" s="9">
        <f t="shared" si="12"/>
        <v>248570.61629037856</v>
      </c>
      <c r="J47" s="33">
        <v>0.8272240671813833</v>
      </c>
      <c r="K47" s="9">
        <f t="shared" si="13"/>
        <v>205623.59618950996</v>
      </c>
      <c r="L47" s="9">
        <f t="shared" si="14"/>
        <v>523610.1853120346</v>
      </c>
      <c r="M47" s="9">
        <f t="shared" si="19"/>
        <v>408819.6405603807</v>
      </c>
      <c r="N47" s="10">
        <f t="shared" si="15"/>
        <v>9.05220684402272</v>
      </c>
      <c r="O47" s="10">
        <f t="shared" si="16"/>
        <v>7.067700461262454</v>
      </c>
      <c r="P47" s="12">
        <v>5</v>
      </c>
      <c r="Q47" s="10">
        <v>0.5</v>
      </c>
      <c r="S47" s="16"/>
    </row>
    <row r="48" spans="1:19" ht="14.25">
      <c r="A48" s="7">
        <v>19</v>
      </c>
      <c r="B48" s="2" t="s">
        <v>28</v>
      </c>
      <c r="C48" s="27">
        <v>0.1458405485904274</v>
      </c>
      <c r="D48" s="32">
        <v>0.044642238692249085</v>
      </c>
      <c r="E48" s="7">
        <f t="shared" si="17"/>
        <v>0.1011983098981783</v>
      </c>
      <c r="F48" s="9">
        <f t="shared" si="18"/>
        <v>41584.87259261136</v>
      </c>
      <c r="G48" s="8">
        <f t="shared" si="10"/>
        <v>0.40711347905079315</v>
      </c>
      <c r="H48" s="9">
        <f t="shared" si="11"/>
        <v>16929.76215706199</v>
      </c>
      <c r="I48" s="9">
        <f t="shared" si="12"/>
        <v>167292.93378610804</v>
      </c>
      <c r="J48" s="33">
        <v>0.7520885961599453</v>
      </c>
      <c r="K48" s="9">
        <f t="shared" si="13"/>
        <v>125819.10771867268</v>
      </c>
      <c r="L48" s="9">
        <f t="shared" si="14"/>
        <v>275039.56902165606</v>
      </c>
      <c r="M48" s="9">
        <f t="shared" si="19"/>
        <v>203196.04437087075</v>
      </c>
      <c r="N48" s="10">
        <f t="shared" si="15"/>
        <v>6.613933189506128</v>
      </c>
      <c r="O48" s="10">
        <f t="shared" si="16"/>
        <v>4.886297148520634</v>
      </c>
      <c r="P48" s="12">
        <v>5</v>
      </c>
      <c r="Q48" s="7">
        <v>0.52</v>
      </c>
      <c r="S48" s="16"/>
    </row>
    <row r="49" spans="1:19" ht="14.25">
      <c r="A49" s="7">
        <v>19</v>
      </c>
      <c r="B49" s="2" t="s">
        <v>29</v>
      </c>
      <c r="C49" s="30">
        <v>0.22622273841786036</v>
      </c>
      <c r="D49" s="32">
        <v>0.07123499806426636</v>
      </c>
      <c r="E49" s="7">
        <f t="shared" si="17"/>
        <v>0.154987740353594</v>
      </c>
      <c r="F49" s="9">
        <f t="shared" si="18"/>
        <v>24655.110435549374</v>
      </c>
      <c r="G49" s="14">
        <v>1</v>
      </c>
      <c r="H49" s="9">
        <f t="shared" si="11"/>
        <v>24655.110435549374</v>
      </c>
      <c r="I49" s="15">
        <f>L49</f>
        <v>107746.63523554802</v>
      </c>
      <c r="J49" s="33">
        <v>0.7181378470245701</v>
      </c>
      <c r="K49" s="9">
        <f t="shared" si="13"/>
        <v>77376.93665219813</v>
      </c>
      <c r="L49" s="9">
        <f>-(E50*90^3)/3-E51*(90^2)/2-(E51^2)*90/(4*E50)-(E51^3)/(24*(E50^2))</f>
        <v>107746.63523554802</v>
      </c>
      <c r="M49" s="9">
        <f t="shared" si="19"/>
        <v>77376.93665219807</v>
      </c>
      <c r="N49" s="10">
        <f t="shared" si="15"/>
        <v>4.370154233022285</v>
      </c>
      <c r="O49" s="10">
        <f t="shared" si="16"/>
        <v>3.1383731520679325</v>
      </c>
      <c r="S49" s="16"/>
    </row>
    <row r="50" spans="2:5" ht="14.25">
      <c r="B50" s="1" t="s">
        <v>30</v>
      </c>
      <c r="C50" s="1">
        <f>((D48^0.5-(D49*0.97)^0.5)^2)/25</f>
        <v>0.00010641071837361123</v>
      </c>
      <c r="E50" s="1">
        <f>((F48^0.5-(F49*0.97)^0.5)^2)/25</f>
        <v>97.13072610812898</v>
      </c>
    </row>
    <row r="51" spans="2:5" ht="14.25">
      <c r="B51" s="1" t="s">
        <v>31</v>
      </c>
      <c r="C51" s="1">
        <f>(D49-D48)/5-C50*(90+85)</f>
        <v>-0.01330332384097851</v>
      </c>
      <c r="E51" s="1">
        <f>(F49-F48)/5-E50*(90+85)</f>
        <v>-20383.82950033497</v>
      </c>
    </row>
  </sheetData>
  <printOptions/>
  <pageMargins left="0.44" right="0.52" top="1" bottom="1" header="0.5" footer="0.5"/>
  <pageSetup horizontalDpi="300" verticalDpi="300" orientation="landscape" scale="70" r:id="rId3"/>
  <rowBreaks count="1" manualBreakCount="1">
    <brk id="25"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Table Spreadsheet (Excel2000)</dc:title>
  <dc:subject/>
  <dc:creator>systems</dc:creator>
  <cp:keywords/>
  <dc:description/>
  <cp:lastModifiedBy>Administrator</cp:lastModifiedBy>
  <cp:lastPrinted>2000-07-10T18:04:14Z</cp:lastPrinted>
  <dcterms:created xsi:type="dcterms:W3CDTF">2000-01-07T14:42:44Z</dcterms:created>
  <dcterms:modified xsi:type="dcterms:W3CDTF">2001-02-05T14:06:36Z</dcterms:modified>
  <cp:category/>
  <cp:version/>
  <cp:contentType/>
  <cp:contentStatus/>
</cp:coreProperties>
</file>